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ninap\Documents\Práce\2024_01 Boa Projekt - Byty MČ\3_Stroupežnického\revize 03\rozpočet\"/>
    </mc:Choice>
  </mc:AlternateContent>
  <xr:revisionPtr revIDLastSave="0" documentId="8_{3B342654-B8A7-46E1-BD49-F8E8A1429D1E}" xr6:coauthVersionLast="47" xr6:coauthVersionMax="47" xr10:uidLastSave="{00000000-0000-0000-0000-000000000000}"/>
  <bookViews>
    <workbookView xWindow="28680" yWindow="-120" windowWidth="29040" windowHeight="15840" tabRatio="717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ÚT - Vytápění" sheetId="4" r:id="rId4"/>
    <sheet name="EL - Elektroinstalace" sheetId="5" r:id="rId5"/>
    <sheet name="VRN - Vedlejší rozpočtové..." sheetId="6" r:id="rId6"/>
    <sheet name="Pokyny pro vyplnění" sheetId="7" r:id="rId7"/>
  </sheets>
  <definedNames>
    <definedName name="_xlnm._FilterDatabase" localSheetId="1" hidden="1">'ARS - Stavební část'!$C$104:$K$722</definedName>
    <definedName name="_xlnm._FilterDatabase" localSheetId="4" hidden="1">'EL - Elektroinstalace'!$C$85:$K$123</definedName>
    <definedName name="_xlnm._FilterDatabase" localSheetId="3" hidden="1">'ÚT - Vytápění'!$C$88:$K$112</definedName>
    <definedName name="_xlnm._FilterDatabase" localSheetId="5" hidden="1">'VRN - Vedlejší rozpočtové...'!$C$84:$K$107</definedName>
    <definedName name="_xlnm._FilterDatabase" localSheetId="2" hidden="1">'ZTI - Zdravotně technické...'!$C$88:$K$125</definedName>
    <definedName name="_xlnm.Print_Titles" localSheetId="1">'ARS - Stavební část'!$104:$104</definedName>
    <definedName name="_xlnm.Print_Titles" localSheetId="4">'EL - Elektroinstalace'!$85:$85</definedName>
    <definedName name="_xlnm.Print_Titles" localSheetId="0">'Rekapitulace stavby'!$54:$54</definedName>
    <definedName name="_xlnm.Print_Titles" localSheetId="3">'ÚT - Vytápění'!$88:$88</definedName>
    <definedName name="_xlnm.Print_Titles" localSheetId="5">'VRN - Vedlejší rozpočtové...'!$84:$84</definedName>
    <definedName name="_xlnm.Print_Titles" localSheetId="2">'ZTI - Zdravotně technické...'!$88:$88</definedName>
    <definedName name="_xlnm.Print_Area" localSheetId="1">'ARS - Stavební část'!$C$4:$J$41,'ARS - Stavební část'!$C$47:$J$84,'ARS - Stavební část'!$C$90:$K$722</definedName>
    <definedName name="_xlnm.Print_Area" localSheetId="4">'EL - Elektroinstalace'!$C$4:$J$41,'EL - Elektroinstalace'!$C$47:$J$65,'EL - Elektroinstalace'!$C$71:$K$123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stavby'!$C$44:$AQ$63</definedName>
    <definedName name="_xlnm.Print_Area" localSheetId="3">'ÚT - Vytápění'!$C$4:$J$41,'ÚT - Vytápění'!$C$47:$J$68,'ÚT - Vytápění'!$C$74:$K$112</definedName>
    <definedName name="_xlnm.Print_Area" localSheetId="5">'VRN - Vedlejší rozpočtové...'!$C$4:$J$39,'VRN - Vedlejší rozpočtové...'!$C$45:$J$66,'VRN - Vedlejší rozpočtové...'!$C$72:$K$107</definedName>
    <definedName name="_xlnm.Print_Area" localSheetId="2">'ZTI - Zdravotně technické...'!$C$4:$J$41,'ZTI - Zdravotně technické...'!$C$47:$J$68,'ZTI - Zdravotně technické...'!$C$74:$K$125</definedName>
  </definedNames>
  <calcPr calcId="191029"/>
</workbook>
</file>

<file path=xl/calcChain.xml><?xml version="1.0" encoding="utf-8"?>
<calcChain xmlns="http://schemas.openxmlformats.org/spreadsheetml/2006/main">
  <c r="AQ61" i="1" l="1"/>
  <c r="AQ60" i="1"/>
  <c r="AQ59" i="1"/>
  <c r="AQ58" i="1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87" i="5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90" i="4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90" i="3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106" i="2"/>
  <c r="J37" i="6"/>
  <c r="J36" i="6"/>
  <c r="AY62" i="1" s="1"/>
  <c r="J35" i="6"/>
  <c r="AX62" i="1"/>
  <c r="BI106" i="6"/>
  <c r="BH106" i="6"/>
  <c r="BG106" i="6"/>
  <c r="BE106" i="6"/>
  <c r="T106" i="6"/>
  <c r="R106" i="6"/>
  <c r="P106" i="6"/>
  <c r="BI105" i="6"/>
  <c r="BH105" i="6"/>
  <c r="BG105" i="6"/>
  <c r="BE105" i="6"/>
  <c r="T105" i="6"/>
  <c r="R105" i="6"/>
  <c r="P105" i="6"/>
  <c r="BI103" i="6"/>
  <c r="BH103" i="6"/>
  <c r="BG103" i="6"/>
  <c r="BE103" i="6"/>
  <c r="T103" i="6"/>
  <c r="R103" i="6"/>
  <c r="P103" i="6"/>
  <c r="BI99" i="6"/>
  <c r="BH99" i="6"/>
  <c r="BG99" i="6"/>
  <c r="BE99" i="6"/>
  <c r="T99" i="6"/>
  <c r="T98" i="6"/>
  <c r="R99" i="6"/>
  <c r="R98" i="6" s="1"/>
  <c r="P99" i="6"/>
  <c r="P98" i="6"/>
  <c r="BI96" i="6"/>
  <c r="BH96" i="6"/>
  <c r="BG96" i="6"/>
  <c r="BE96" i="6"/>
  <c r="T96" i="6"/>
  <c r="T95" i="6" s="1"/>
  <c r="R96" i="6"/>
  <c r="R95" i="6"/>
  <c r="P96" i="6"/>
  <c r="P95" i="6"/>
  <c r="BI93" i="6"/>
  <c r="BH93" i="6"/>
  <c r="BG93" i="6"/>
  <c r="BE93" i="6"/>
  <c r="T93" i="6"/>
  <c r="R93" i="6"/>
  <c r="P93" i="6"/>
  <c r="BI91" i="6"/>
  <c r="BH91" i="6"/>
  <c r="BG91" i="6"/>
  <c r="BE91" i="6"/>
  <c r="T91" i="6"/>
  <c r="R91" i="6"/>
  <c r="P91" i="6"/>
  <c r="BI88" i="6"/>
  <c r="BH88" i="6"/>
  <c r="BG88" i="6"/>
  <c r="BE88" i="6"/>
  <c r="T88" i="6"/>
  <c r="T87" i="6" s="1"/>
  <c r="R88" i="6"/>
  <c r="R87" i="6"/>
  <c r="P88" i="6"/>
  <c r="P87" i="6"/>
  <c r="J81" i="6"/>
  <c r="F81" i="6"/>
  <c r="F79" i="6"/>
  <c r="E77" i="6"/>
  <c r="J54" i="6"/>
  <c r="F54" i="6"/>
  <c r="F52" i="6"/>
  <c r="E50" i="6"/>
  <c r="J24" i="6"/>
  <c r="E24" i="6"/>
  <c r="J82" i="6" s="1"/>
  <c r="J23" i="6"/>
  <c r="J18" i="6"/>
  <c r="E18" i="6"/>
  <c r="F82" i="6" s="1"/>
  <c r="J17" i="6"/>
  <c r="J12" i="6"/>
  <c r="J79" i="6" s="1"/>
  <c r="E7" i="6"/>
  <c r="E75" i="6" s="1"/>
  <c r="J39" i="5"/>
  <c r="J38" i="5"/>
  <c r="AY61" i="1" s="1"/>
  <c r="J37" i="5"/>
  <c r="AX61" i="1" s="1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BI120" i="5"/>
  <c r="BH120" i="5"/>
  <c r="BG120" i="5"/>
  <c r="BE120" i="5"/>
  <c r="T120" i="5"/>
  <c r="R120" i="5"/>
  <c r="P120" i="5"/>
  <c r="BI119" i="5"/>
  <c r="BH119" i="5"/>
  <c r="BG119" i="5"/>
  <c r="BE119" i="5"/>
  <c r="T119" i="5"/>
  <c r="R119" i="5"/>
  <c r="P119" i="5"/>
  <c r="BI118" i="5"/>
  <c r="BH118" i="5"/>
  <c r="BG118" i="5"/>
  <c r="BE118" i="5"/>
  <c r="T118" i="5"/>
  <c r="R118" i="5"/>
  <c r="P118" i="5"/>
  <c r="BI117" i="5"/>
  <c r="BH117" i="5"/>
  <c r="BG117" i="5"/>
  <c r="BE117" i="5"/>
  <c r="T117" i="5"/>
  <c r="R117" i="5"/>
  <c r="P117" i="5"/>
  <c r="BI116" i="5"/>
  <c r="BH116" i="5"/>
  <c r="BG116" i="5"/>
  <c r="BE116" i="5"/>
  <c r="T116" i="5"/>
  <c r="R116" i="5"/>
  <c r="P116" i="5"/>
  <c r="BI115" i="5"/>
  <c r="BH115" i="5"/>
  <c r="BG115" i="5"/>
  <c r="BE115" i="5"/>
  <c r="T115" i="5"/>
  <c r="R115" i="5"/>
  <c r="P115" i="5"/>
  <c r="BI114" i="5"/>
  <c r="BH114" i="5"/>
  <c r="BG114" i="5"/>
  <c r="BE114" i="5"/>
  <c r="T114" i="5"/>
  <c r="R114" i="5"/>
  <c r="P114" i="5"/>
  <c r="BI113" i="5"/>
  <c r="BH113" i="5"/>
  <c r="BG113" i="5"/>
  <c r="BE113" i="5"/>
  <c r="T113" i="5"/>
  <c r="R113" i="5"/>
  <c r="P113" i="5"/>
  <c r="BI112" i="5"/>
  <c r="BH112" i="5"/>
  <c r="BG112" i="5"/>
  <c r="BE112" i="5"/>
  <c r="T112" i="5"/>
  <c r="R112" i="5"/>
  <c r="P112" i="5"/>
  <c r="BI111" i="5"/>
  <c r="BH111" i="5"/>
  <c r="BG111" i="5"/>
  <c r="BE111" i="5"/>
  <c r="T111" i="5"/>
  <c r="R111" i="5"/>
  <c r="P111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7" i="5"/>
  <c r="BH107" i="5"/>
  <c r="BG107" i="5"/>
  <c r="BE107" i="5"/>
  <c r="T107" i="5"/>
  <c r="R107" i="5"/>
  <c r="P107" i="5"/>
  <c r="BI106" i="5"/>
  <c r="BH106" i="5"/>
  <c r="BG106" i="5"/>
  <c r="BE106" i="5"/>
  <c r="T106" i="5"/>
  <c r="R106" i="5"/>
  <c r="P106" i="5"/>
  <c r="BI105" i="5"/>
  <c r="BH105" i="5"/>
  <c r="BG105" i="5"/>
  <c r="BE105" i="5"/>
  <c r="T105" i="5"/>
  <c r="R105" i="5"/>
  <c r="P105" i="5"/>
  <c r="BI104" i="5"/>
  <c r="BH104" i="5"/>
  <c r="BG104" i="5"/>
  <c r="BE104" i="5"/>
  <c r="T104" i="5"/>
  <c r="R104" i="5"/>
  <c r="P104" i="5"/>
  <c r="BI103" i="5"/>
  <c r="BH103" i="5"/>
  <c r="BG103" i="5"/>
  <c r="BE103" i="5"/>
  <c r="T103" i="5"/>
  <c r="R103" i="5"/>
  <c r="P103" i="5"/>
  <c r="BI102" i="5"/>
  <c r="BH102" i="5"/>
  <c r="BG102" i="5"/>
  <c r="BE102" i="5"/>
  <c r="T102" i="5"/>
  <c r="R102" i="5"/>
  <c r="P102" i="5"/>
  <c r="BI101" i="5"/>
  <c r="BH101" i="5"/>
  <c r="BG101" i="5"/>
  <c r="BE101" i="5"/>
  <c r="T101" i="5"/>
  <c r="R101" i="5"/>
  <c r="P101" i="5"/>
  <c r="BI100" i="5"/>
  <c r="BH100" i="5"/>
  <c r="BG100" i="5"/>
  <c r="BE100" i="5"/>
  <c r="T100" i="5"/>
  <c r="R100" i="5"/>
  <c r="P100" i="5"/>
  <c r="BI99" i="5"/>
  <c r="BH99" i="5"/>
  <c r="BG99" i="5"/>
  <c r="BE99" i="5"/>
  <c r="T99" i="5"/>
  <c r="R99" i="5"/>
  <c r="P99" i="5"/>
  <c r="BI98" i="5"/>
  <c r="BH98" i="5"/>
  <c r="BG98" i="5"/>
  <c r="BE98" i="5"/>
  <c r="T98" i="5"/>
  <c r="R98" i="5"/>
  <c r="P98" i="5"/>
  <c r="BI97" i="5"/>
  <c r="BH97" i="5"/>
  <c r="BG97" i="5"/>
  <c r="BE97" i="5"/>
  <c r="T97" i="5"/>
  <c r="R97" i="5"/>
  <c r="P97" i="5"/>
  <c r="BI96" i="5"/>
  <c r="BH96" i="5"/>
  <c r="BG96" i="5"/>
  <c r="BE96" i="5"/>
  <c r="T96" i="5"/>
  <c r="R96" i="5"/>
  <c r="P96" i="5"/>
  <c r="BI95" i="5"/>
  <c r="BH95" i="5"/>
  <c r="BG95" i="5"/>
  <c r="BE95" i="5"/>
  <c r="T95" i="5"/>
  <c r="R95" i="5"/>
  <c r="P95" i="5"/>
  <c r="BI94" i="5"/>
  <c r="BH94" i="5"/>
  <c r="BG94" i="5"/>
  <c r="BE94" i="5"/>
  <c r="T94" i="5"/>
  <c r="R94" i="5"/>
  <c r="P94" i="5"/>
  <c r="BI93" i="5"/>
  <c r="BH93" i="5"/>
  <c r="BG93" i="5"/>
  <c r="BE93" i="5"/>
  <c r="T93" i="5"/>
  <c r="R93" i="5"/>
  <c r="P93" i="5"/>
  <c r="BI92" i="5"/>
  <c r="BH92" i="5"/>
  <c r="BG92" i="5"/>
  <c r="BE92" i="5"/>
  <c r="T92" i="5"/>
  <c r="R92" i="5"/>
  <c r="P92" i="5"/>
  <c r="BI91" i="5"/>
  <c r="BH91" i="5"/>
  <c r="BG91" i="5"/>
  <c r="BE91" i="5"/>
  <c r="T91" i="5"/>
  <c r="R91" i="5"/>
  <c r="P91" i="5"/>
  <c r="BI90" i="5"/>
  <c r="BH90" i="5"/>
  <c r="BG90" i="5"/>
  <c r="BE90" i="5"/>
  <c r="T90" i="5"/>
  <c r="R90" i="5"/>
  <c r="P90" i="5"/>
  <c r="BI89" i="5"/>
  <c r="BH89" i="5"/>
  <c r="BG89" i="5"/>
  <c r="BE89" i="5"/>
  <c r="T89" i="5"/>
  <c r="R89" i="5"/>
  <c r="P89" i="5"/>
  <c r="BI88" i="5"/>
  <c r="BH88" i="5"/>
  <c r="BG88" i="5"/>
  <c r="BE88" i="5"/>
  <c r="T88" i="5"/>
  <c r="R88" i="5"/>
  <c r="P88" i="5"/>
  <c r="J82" i="5"/>
  <c r="F82" i="5"/>
  <c r="F80" i="5"/>
  <c r="E78" i="5"/>
  <c r="J58" i="5"/>
  <c r="F58" i="5"/>
  <c r="F56" i="5"/>
  <c r="E54" i="5"/>
  <c r="J26" i="5"/>
  <c r="E26" i="5"/>
  <c r="J83" i="5" s="1"/>
  <c r="J25" i="5"/>
  <c r="J20" i="5"/>
  <c r="E20" i="5"/>
  <c r="F83" i="5" s="1"/>
  <c r="J19" i="5"/>
  <c r="J14" i="5"/>
  <c r="J56" i="5" s="1"/>
  <c r="E7" i="5"/>
  <c r="E74" i="5" s="1"/>
  <c r="J39" i="4"/>
  <c r="J38" i="4"/>
  <c r="AY60" i="1" s="1"/>
  <c r="J37" i="4"/>
  <c r="AX60" i="1"/>
  <c r="BI112" i="4"/>
  <c r="BH112" i="4"/>
  <c r="BG112" i="4"/>
  <c r="BE112" i="4"/>
  <c r="T112" i="4"/>
  <c r="R112" i="4"/>
  <c r="P112" i="4"/>
  <c r="BI111" i="4"/>
  <c r="BH111" i="4"/>
  <c r="BG111" i="4"/>
  <c r="BE111" i="4"/>
  <c r="T111" i="4"/>
  <c r="R111" i="4"/>
  <c r="P111" i="4"/>
  <c r="BI110" i="4"/>
  <c r="BH110" i="4"/>
  <c r="BG110" i="4"/>
  <c r="BE110" i="4"/>
  <c r="T110" i="4"/>
  <c r="R110" i="4"/>
  <c r="P110" i="4"/>
  <c r="BI109" i="4"/>
  <c r="BH109" i="4"/>
  <c r="BG109" i="4"/>
  <c r="BE109" i="4"/>
  <c r="T109" i="4"/>
  <c r="R109" i="4"/>
  <c r="P109" i="4"/>
  <c r="BI108" i="4"/>
  <c r="BH108" i="4"/>
  <c r="BG108" i="4"/>
  <c r="BE108" i="4"/>
  <c r="T108" i="4"/>
  <c r="R108" i="4"/>
  <c r="P108" i="4"/>
  <c r="BI107" i="4"/>
  <c r="BH107" i="4"/>
  <c r="BG107" i="4"/>
  <c r="BE107" i="4"/>
  <c r="T107" i="4"/>
  <c r="R107" i="4"/>
  <c r="P107" i="4"/>
  <c r="BI105" i="4"/>
  <c r="BH105" i="4"/>
  <c r="BG105" i="4"/>
  <c r="BE105" i="4"/>
  <c r="T105" i="4"/>
  <c r="R105" i="4"/>
  <c r="P105" i="4"/>
  <c r="BI103" i="4"/>
  <c r="BH103" i="4"/>
  <c r="BG103" i="4"/>
  <c r="BE103" i="4"/>
  <c r="T103" i="4"/>
  <c r="T102" i="4" s="1"/>
  <c r="R103" i="4"/>
  <c r="R102" i="4" s="1"/>
  <c r="P103" i="4"/>
  <c r="P102" i="4" s="1"/>
  <c r="BI100" i="4"/>
  <c r="BH100" i="4"/>
  <c r="BG100" i="4"/>
  <c r="BE100" i="4"/>
  <c r="T100" i="4"/>
  <c r="T99" i="4" s="1"/>
  <c r="R100" i="4"/>
  <c r="R99" i="4"/>
  <c r="P100" i="4"/>
  <c r="P99" i="4" s="1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3" i="4"/>
  <c r="BH93" i="4"/>
  <c r="BG93" i="4"/>
  <c r="BE93" i="4"/>
  <c r="T93" i="4"/>
  <c r="R93" i="4"/>
  <c r="P93" i="4"/>
  <c r="BI91" i="4"/>
  <c r="BH91" i="4"/>
  <c r="BG91" i="4"/>
  <c r="BE91" i="4"/>
  <c r="T91" i="4"/>
  <c r="R91" i="4"/>
  <c r="P91" i="4"/>
  <c r="J85" i="4"/>
  <c r="F85" i="4"/>
  <c r="F83" i="4"/>
  <c r="E81" i="4"/>
  <c r="J58" i="4"/>
  <c r="F58" i="4"/>
  <c r="F56" i="4"/>
  <c r="E54" i="4"/>
  <c r="J26" i="4"/>
  <c r="E26" i="4"/>
  <c r="J86" i="4" s="1"/>
  <c r="J25" i="4"/>
  <c r="J20" i="4"/>
  <c r="E20" i="4"/>
  <c r="F59" i="4" s="1"/>
  <c r="J19" i="4"/>
  <c r="J14" i="4"/>
  <c r="J83" i="4" s="1"/>
  <c r="E7" i="4"/>
  <c r="E77" i="4" s="1"/>
  <c r="J39" i="3"/>
  <c r="J38" i="3"/>
  <c r="AY59" i="1" s="1"/>
  <c r="J37" i="3"/>
  <c r="AX59" i="1" s="1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99" i="3"/>
  <c r="BH99" i="3"/>
  <c r="BG99" i="3"/>
  <c r="BE99" i="3"/>
  <c r="T99" i="3"/>
  <c r="R99" i="3"/>
  <c r="P99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86" i="3" s="1"/>
  <c r="J25" i="3"/>
  <c r="J20" i="3"/>
  <c r="E20" i="3"/>
  <c r="F59" i="3" s="1"/>
  <c r="J19" i="3"/>
  <c r="J14" i="3"/>
  <c r="J83" i="3" s="1"/>
  <c r="E7" i="3"/>
  <c r="E50" i="3" s="1"/>
  <c r="J39" i="2"/>
  <c r="J38" i="2"/>
  <c r="AY58" i="1"/>
  <c r="J37" i="2"/>
  <c r="AX58" i="1"/>
  <c r="BI721" i="2"/>
  <c r="BH721" i="2"/>
  <c r="BG721" i="2"/>
  <c r="BE721" i="2"/>
  <c r="T721" i="2"/>
  <c r="R721" i="2"/>
  <c r="P721" i="2"/>
  <c r="BI705" i="2"/>
  <c r="BH705" i="2"/>
  <c r="BG705" i="2"/>
  <c r="BE705" i="2"/>
  <c r="T705" i="2"/>
  <c r="R705" i="2"/>
  <c r="P705" i="2"/>
  <c r="BI703" i="2"/>
  <c r="BH703" i="2"/>
  <c r="BG703" i="2"/>
  <c r="BE703" i="2"/>
  <c r="T703" i="2"/>
  <c r="R703" i="2"/>
  <c r="P703" i="2"/>
  <c r="BI697" i="2"/>
  <c r="BH697" i="2"/>
  <c r="BG697" i="2"/>
  <c r="BE697" i="2"/>
  <c r="T697" i="2"/>
  <c r="R697" i="2"/>
  <c r="P697" i="2"/>
  <c r="BI694" i="2"/>
  <c r="BH694" i="2"/>
  <c r="BG694" i="2"/>
  <c r="BE694" i="2"/>
  <c r="T694" i="2"/>
  <c r="R694" i="2"/>
  <c r="P694" i="2"/>
  <c r="BI692" i="2"/>
  <c r="BH692" i="2"/>
  <c r="BG692" i="2"/>
  <c r="BE692" i="2"/>
  <c r="T692" i="2"/>
  <c r="R692" i="2"/>
  <c r="P692" i="2"/>
  <c r="BI690" i="2"/>
  <c r="BH690" i="2"/>
  <c r="BG690" i="2"/>
  <c r="BE690" i="2"/>
  <c r="T690" i="2"/>
  <c r="R690" i="2"/>
  <c r="P690" i="2"/>
  <c r="BI685" i="2"/>
  <c r="BH685" i="2"/>
  <c r="BG685" i="2"/>
  <c r="BE685" i="2"/>
  <c r="T685" i="2"/>
  <c r="R685" i="2"/>
  <c r="P685" i="2"/>
  <c r="BI680" i="2"/>
  <c r="BH680" i="2"/>
  <c r="BG680" i="2"/>
  <c r="BE680" i="2"/>
  <c r="T680" i="2"/>
  <c r="R680" i="2"/>
  <c r="P680" i="2"/>
  <c r="BI677" i="2"/>
  <c r="BH677" i="2"/>
  <c r="BG677" i="2"/>
  <c r="BE677" i="2"/>
  <c r="T677" i="2"/>
  <c r="R677" i="2"/>
  <c r="P677" i="2"/>
  <c r="BI675" i="2"/>
  <c r="BH675" i="2"/>
  <c r="BG675" i="2"/>
  <c r="BE675" i="2"/>
  <c r="T675" i="2"/>
  <c r="R675" i="2"/>
  <c r="P675" i="2"/>
  <c r="BI673" i="2"/>
  <c r="BH673" i="2"/>
  <c r="BG673" i="2"/>
  <c r="BE673" i="2"/>
  <c r="T673" i="2"/>
  <c r="R673" i="2"/>
  <c r="P673" i="2"/>
  <c r="BI668" i="2"/>
  <c r="BH668" i="2"/>
  <c r="BG668" i="2"/>
  <c r="BE668" i="2"/>
  <c r="T668" i="2"/>
  <c r="R668" i="2"/>
  <c r="P668" i="2"/>
  <c r="BI662" i="2"/>
  <c r="BH662" i="2"/>
  <c r="BG662" i="2"/>
  <c r="BE662" i="2"/>
  <c r="T662" i="2"/>
  <c r="R662" i="2"/>
  <c r="P662" i="2"/>
  <c r="BI660" i="2"/>
  <c r="BH660" i="2"/>
  <c r="BG660" i="2"/>
  <c r="BE660" i="2"/>
  <c r="T660" i="2"/>
  <c r="R660" i="2"/>
  <c r="P660" i="2"/>
  <c r="BI655" i="2"/>
  <c r="BH655" i="2"/>
  <c r="BG655" i="2"/>
  <c r="BE655" i="2"/>
  <c r="T655" i="2"/>
  <c r="R655" i="2"/>
  <c r="P655" i="2"/>
  <c r="BI653" i="2"/>
  <c r="BH653" i="2"/>
  <c r="BG653" i="2"/>
  <c r="BE653" i="2"/>
  <c r="T653" i="2"/>
  <c r="R653" i="2"/>
  <c r="P653" i="2"/>
  <c r="BI642" i="2"/>
  <c r="BH642" i="2"/>
  <c r="BG642" i="2"/>
  <c r="BE642" i="2"/>
  <c r="T642" i="2"/>
  <c r="R642" i="2"/>
  <c r="P642" i="2"/>
  <c r="BI639" i="2"/>
  <c r="BH639" i="2"/>
  <c r="BG639" i="2"/>
  <c r="BE639" i="2"/>
  <c r="T639" i="2"/>
  <c r="R639" i="2"/>
  <c r="P639" i="2"/>
  <c r="BI637" i="2"/>
  <c r="BH637" i="2"/>
  <c r="BG637" i="2"/>
  <c r="BE637" i="2"/>
  <c r="T637" i="2"/>
  <c r="R637" i="2"/>
  <c r="P637" i="2"/>
  <c r="BI631" i="2"/>
  <c r="BH631" i="2"/>
  <c r="BG631" i="2"/>
  <c r="BE631" i="2"/>
  <c r="T631" i="2"/>
  <c r="R631" i="2"/>
  <c r="P631" i="2"/>
  <c r="BI629" i="2"/>
  <c r="BH629" i="2"/>
  <c r="BG629" i="2"/>
  <c r="BE629" i="2"/>
  <c r="T629" i="2"/>
  <c r="R629" i="2"/>
  <c r="P629" i="2"/>
  <c r="BI623" i="2"/>
  <c r="BH623" i="2"/>
  <c r="BG623" i="2"/>
  <c r="BE623" i="2"/>
  <c r="T623" i="2"/>
  <c r="R623" i="2"/>
  <c r="P623" i="2"/>
  <c r="BI621" i="2"/>
  <c r="BH621" i="2"/>
  <c r="BG621" i="2"/>
  <c r="BE621" i="2"/>
  <c r="T621" i="2"/>
  <c r="R621" i="2"/>
  <c r="P621" i="2"/>
  <c r="BI615" i="2"/>
  <c r="BH615" i="2"/>
  <c r="BG615" i="2"/>
  <c r="BE615" i="2"/>
  <c r="T615" i="2"/>
  <c r="R615" i="2"/>
  <c r="P615" i="2"/>
  <c r="BI613" i="2"/>
  <c r="BH613" i="2"/>
  <c r="BG613" i="2"/>
  <c r="BE613" i="2"/>
  <c r="T613" i="2"/>
  <c r="R613" i="2"/>
  <c r="P613" i="2"/>
  <c r="BI606" i="2"/>
  <c r="BH606" i="2"/>
  <c r="BG606" i="2"/>
  <c r="BE606" i="2"/>
  <c r="T606" i="2"/>
  <c r="R606" i="2"/>
  <c r="P606" i="2"/>
  <c r="BI599" i="2"/>
  <c r="BH599" i="2"/>
  <c r="BG599" i="2"/>
  <c r="BE599" i="2"/>
  <c r="T599" i="2"/>
  <c r="R599" i="2"/>
  <c r="P599" i="2"/>
  <c r="BI596" i="2"/>
  <c r="BH596" i="2"/>
  <c r="BG596" i="2"/>
  <c r="BE596" i="2"/>
  <c r="T596" i="2"/>
  <c r="R596" i="2"/>
  <c r="P596" i="2"/>
  <c r="BI590" i="2"/>
  <c r="BH590" i="2"/>
  <c r="BG590" i="2"/>
  <c r="BE590" i="2"/>
  <c r="T590" i="2"/>
  <c r="R590" i="2"/>
  <c r="P590" i="2"/>
  <c r="BI587" i="2"/>
  <c r="BH587" i="2"/>
  <c r="BG587" i="2"/>
  <c r="BE587" i="2"/>
  <c r="T587" i="2"/>
  <c r="R587" i="2"/>
  <c r="P587" i="2"/>
  <c r="BI582" i="2"/>
  <c r="BH582" i="2"/>
  <c r="BG582" i="2"/>
  <c r="BE582" i="2"/>
  <c r="T582" i="2"/>
  <c r="R582" i="2"/>
  <c r="P582" i="2"/>
  <c r="BI577" i="2"/>
  <c r="BH577" i="2"/>
  <c r="BG577" i="2"/>
  <c r="BE577" i="2"/>
  <c r="T577" i="2"/>
  <c r="R577" i="2"/>
  <c r="P577" i="2"/>
  <c r="BI570" i="2"/>
  <c r="BH570" i="2"/>
  <c r="BG570" i="2"/>
  <c r="BE570" i="2"/>
  <c r="T570" i="2"/>
  <c r="R570" i="2"/>
  <c r="P570" i="2"/>
  <c r="BI562" i="2"/>
  <c r="BH562" i="2"/>
  <c r="BG562" i="2"/>
  <c r="BE562" i="2"/>
  <c r="T562" i="2"/>
  <c r="R562" i="2"/>
  <c r="P562" i="2"/>
  <c r="BI560" i="2"/>
  <c r="BH560" i="2"/>
  <c r="BG560" i="2"/>
  <c r="BE560" i="2"/>
  <c r="T560" i="2"/>
  <c r="R560" i="2"/>
  <c r="P560" i="2"/>
  <c r="BI554" i="2"/>
  <c r="BH554" i="2"/>
  <c r="BG554" i="2"/>
  <c r="BE554" i="2"/>
  <c r="T554" i="2"/>
  <c r="R554" i="2"/>
  <c r="P554" i="2"/>
  <c r="BI548" i="2"/>
  <c r="BH548" i="2"/>
  <c r="BG548" i="2"/>
  <c r="BE548" i="2"/>
  <c r="T548" i="2"/>
  <c r="R548" i="2"/>
  <c r="P548" i="2"/>
  <c r="BI546" i="2"/>
  <c r="BH546" i="2"/>
  <c r="BG546" i="2"/>
  <c r="BE546" i="2"/>
  <c r="T546" i="2"/>
  <c r="R546" i="2"/>
  <c r="P546" i="2"/>
  <c r="BI544" i="2"/>
  <c r="BH544" i="2"/>
  <c r="BG544" i="2"/>
  <c r="BE544" i="2"/>
  <c r="T544" i="2"/>
  <c r="R544" i="2"/>
  <c r="P544" i="2"/>
  <c r="BI537" i="2"/>
  <c r="BH537" i="2"/>
  <c r="BG537" i="2"/>
  <c r="BE537" i="2"/>
  <c r="T537" i="2"/>
  <c r="R537" i="2"/>
  <c r="P537" i="2"/>
  <c r="BI534" i="2"/>
  <c r="BH534" i="2"/>
  <c r="BG534" i="2"/>
  <c r="BE534" i="2"/>
  <c r="T534" i="2"/>
  <c r="R534" i="2"/>
  <c r="P534" i="2"/>
  <c r="BI529" i="2"/>
  <c r="BH529" i="2"/>
  <c r="BG529" i="2"/>
  <c r="BE529" i="2"/>
  <c r="T529" i="2"/>
  <c r="R529" i="2"/>
  <c r="P529" i="2"/>
  <c r="BI525" i="2"/>
  <c r="BH525" i="2"/>
  <c r="BG525" i="2"/>
  <c r="BE525" i="2"/>
  <c r="T525" i="2"/>
  <c r="R525" i="2"/>
  <c r="P525" i="2"/>
  <c r="BI521" i="2"/>
  <c r="BH521" i="2"/>
  <c r="BG521" i="2"/>
  <c r="BE521" i="2"/>
  <c r="T521" i="2"/>
  <c r="R521" i="2"/>
  <c r="P521" i="2"/>
  <c r="BI517" i="2"/>
  <c r="BH517" i="2"/>
  <c r="BG517" i="2"/>
  <c r="BE517" i="2"/>
  <c r="T517" i="2"/>
  <c r="R517" i="2"/>
  <c r="P517" i="2"/>
  <c r="BI513" i="2"/>
  <c r="BH513" i="2"/>
  <c r="BG513" i="2"/>
  <c r="BE513" i="2"/>
  <c r="T513" i="2"/>
  <c r="R513" i="2"/>
  <c r="P513" i="2"/>
  <c r="BI509" i="2"/>
  <c r="BH509" i="2"/>
  <c r="BG509" i="2"/>
  <c r="BE509" i="2"/>
  <c r="T509" i="2"/>
  <c r="R509" i="2"/>
  <c r="P509" i="2"/>
  <c r="BI505" i="2"/>
  <c r="BH505" i="2"/>
  <c r="BG505" i="2"/>
  <c r="BE505" i="2"/>
  <c r="T505" i="2"/>
  <c r="R505" i="2"/>
  <c r="P505" i="2"/>
  <c r="BI501" i="2"/>
  <c r="BH501" i="2"/>
  <c r="BG501" i="2"/>
  <c r="BE501" i="2"/>
  <c r="T501" i="2"/>
  <c r="R501" i="2"/>
  <c r="P501" i="2"/>
  <c r="BI497" i="2"/>
  <c r="BH497" i="2"/>
  <c r="BG497" i="2"/>
  <c r="BE497" i="2"/>
  <c r="T497" i="2"/>
  <c r="R497" i="2"/>
  <c r="P497" i="2"/>
  <c r="BI493" i="2"/>
  <c r="BH493" i="2"/>
  <c r="BG493" i="2"/>
  <c r="BE493" i="2"/>
  <c r="T493" i="2"/>
  <c r="R493" i="2"/>
  <c r="P493" i="2"/>
  <c r="BI489" i="2"/>
  <c r="BH489" i="2"/>
  <c r="BG489" i="2"/>
  <c r="BE489" i="2"/>
  <c r="T489" i="2"/>
  <c r="R489" i="2"/>
  <c r="P489" i="2"/>
  <c r="BI486" i="2"/>
  <c r="BH486" i="2"/>
  <c r="BG486" i="2"/>
  <c r="BE486" i="2"/>
  <c r="T486" i="2"/>
  <c r="R486" i="2"/>
  <c r="P486" i="2"/>
  <c r="BI480" i="2"/>
  <c r="BH480" i="2"/>
  <c r="BG480" i="2"/>
  <c r="BE480" i="2"/>
  <c r="T480" i="2"/>
  <c r="R480" i="2"/>
  <c r="P480" i="2"/>
  <c r="BI478" i="2"/>
  <c r="BH478" i="2"/>
  <c r="BG478" i="2"/>
  <c r="BE478" i="2"/>
  <c r="T478" i="2"/>
  <c r="R478" i="2"/>
  <c r="P478" i="2"/>
  <c r="BI474" i="2"/>
  <c r="BH474" i="2"/>
  <c r="BG474" i="2"/>
  <c r="BE474" i="2"/>
  <c r="T474" i="2"/>
  <c r="R474" i="2"/>
  <c r="P474" i="2"/>
  <c r="BI470" i="2"/>
  <c r="BH470" i="2"/>
  <c r="BG470" i="2"/>
  <c r="BE470" i="2"/>
  <c r="T470" i="2"/>
  <c r="R470" i="2"/>
  <c r="P470" i="2"/>
  <c r="BI468" i="2"/>
  <c r="BH468" i="2"/>
  <c r="BG468" i="2"/>
  <c r="BE468" i="2"/>
  <c r="T468" i="2"/>
  <c r="R468" i="2"/>
  <c r="P468" i="2"/>
  <c r="BI463" i="2"/>
  <c r="BH463" i="2"/>
  <c r="BG463" i="2"/>
  <c r="BE463" i="2"/>
  <c r="T463" i="2"/>
  <c r="R463" i="2"/>
  <c r="P463" i="2"/>
  <c r="BI458" i="2"/>
  <c r="BH458" i="2"/>
  <c r="BG458" i="2"/>
  <c r="BE458" i="2"/>
  <c r="T458" i="2"/>
  <c r="R458" i="2"/>
  <c r="P458" i="2"/>
  <c r="BI453" i="2"/>
  <c r="BH453" i="2"/>
  <c r="BG453" i="2"/>
  <c r="BE453" i="2"/>
  <c r="T453" i="2"/>
  <c r="R453" i="2"/>
  <c r="P453" i="2"/>
  <c r="BI451" i="2"/>
  <c r="BH451" i="2"/>
  <c r="BG451" i="2"/>
  <c r="BE451" i="2"/>
  <c r="T451" i="2"/>
  <c r="R451" i="2"/>
  <c r="P451" i="2"/>
  <c r="BI450" i="2"/>
  <c r="BH450" i="2"/>
  <c r="BG450" i="2"/>
  <c r="BE450" i="2"/>
  <c r="T450" i="2"/>
  <c r="R450" i="2"/>
  <c r="P450" i="2"/>
  <c r="BI448" i="2"/>
  <c r="BH448" i="2"/>
  <c r="BG448" i="2"/>
  <c r="BE448" i="2"/>
  <c r="T448" i="2"/>
  <c r="R448" i="2"/>
  <c r="P448" i="2"/>
  <c r="BI447" i="2"/>
  <c r="BH447" i="2"/>
  <c r="BG447" i="2"/>
  <c r="BE447" i="2"/>
  <c r="T447" i="2"/>
  <c r="R447" i="2"/>
  <c r="P447" i="2"/>
  <c r="BI445" i="2"/>
  <c r="BH445" i="2"/>
  <c r="BG445" i="2"/>
  <c r="BE445" i="2"/>
  <c r="T445" i="2"/>
  <c r="R445" i="2"/>
  <c r="P445" i="2"/>
  <c r="BI440" i="2"/>
  <c r="BH440" i="2"/>
  <c r="BG440" i="2"/>
  <c r="BE440" i="2"/>
  <c r="T440" i="2"/>
  <c r="R440" i="2"/>
  <c r="P440" i="2"/>
  <c r="BI436" i="2"/>
  <c r="BH436" i="2"/>
  <c r="BG436" i="2"/>
  <c r="BE436" i="2"/>
  <c r="T436" i="2"/>
  <c r="R436" i="2"/>
  <c r="P436" i="2"/>
  <c r="BI431" i="2"/>
  <c r="BH431" i="2"/>
  <c r="BG431" i="2"/>
  <c r="BE431" i="2"/>
  <c r="T431" i="2"/>
  <c r="R431" i="2"/>
  <c r="P431" i="2"/>
  <c r="BI427" i="2"/>
  <c r="BH427" i="2"/>
  <c r="BG427" i="2"/>
  <c r="BE427" i="2"/>
  <c r="T427" i="2"/>
  <c r="R427" i="2"/>
  <c r="P427" i="2"/>
  <c r="BI422" i="2"/>
  <c r="BH422" i="2"/>
  <c r="BG422" i="2"/>
  <c r="BE422" i="2"/>
  <c r="T422" i="2"/>
  <c r="R422" i="2"/>
  <c r="P422" i="2"/>
  <c r="BI418" i="2"/>
  <c r="BH418" i="2"/>
  <c r="BG418" i="2"/>
  <c r="BE418" i="2"/>
  <c r="T418" i="2"/>
  <c r="R418" i="2"/>
  <c r="P418" i="2"/>
  <c r="BI414" i="2"/>
  <c r="BH414" i="2"/>
  <c r="BG414" i="2"/>
  <c r="BE414" i="2"/>
  <c r="T414" i="2"/>
  <c r="R414" i="2"/>
  <c r="P414" i="2"/>
  <c r="BI410" i="2"/>
  <c r="BH410" i="2"/>
  <c r="BG410" i="2"/>
  <c r="BE410" i="2"/>
  <c r="T410" i="2"/>
  <c r="R410" i="2"/>
  <c r="P410" i="2"/>
  <c r="BI406" i="2"/>
  <c r="BH406" i="2"/>
  <c r="BG406" i="2"/>
  <c r="BE406" i="2"/>
  <c r="T406" i="2"/>
  <c r="R406" i="2"/>
  <c r="P406" i="2"/>
  <c r="BI399" i="2"/>
  <c r="BH399" i="2"/>
  <c r="BG399" i="2"/>
  <c r="BE399" i="2"/>
  <c r="T399" i="2"/>
  <c r="T398" i="2"/>
  <c r="R399" i="2"/>
  <c r="R398" i="2"/>
  <c r="P399" i="2"/>
  <c r="P398" i="2"/>
  <c r="BI394" i="2"/>
  <c r="BH394" i="2"/>
  <c r="BG394" i="2"/>
  <c r="BE394" i="2"/>
  <c r="T394" i="2"/>
  <c r="R394" i="2"/>
  <c r="P394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T375" i="2" s="1"/>
  <c r="R376" i="2"/>
  <c r="R375" i="2"/>
  <c r="P376" i="2"/>
  <c r="P375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65" i="2"/>
  <c r="BH365" i="2"/>
  <c r="BG365" i="2"/>
  <c r="BE365" i="2"/>
  <c r="T365" i="2"/>
  <c r="R365" i="2"/>
  <c r="P365" i="2"/>
  <c r="BI361" i="2"/>
  <c r="BH361" i="2"/>
  <c r="BG361" i="2"/>
  <c r="BE361" i="2"/>
  <c r="T361" i="2"/>
  <c r="T360" i="2" s="1"/>
  <c r="R361" i="2"/>
  <c r="R360" i="2"/>
  <c r="P361" i="2"/>
  <c r="P360" i="2"/>
  <c r="BI352" i="2"/>
  <c r="BH352" i="2"/>
  <c r="BG352" i="2"/>
  <c r="BE352" i="2"/>
  <c r="T352" i="2"/>
  <c r="R352" i="2"/>
  <c r="P352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5" i="2"/>
  <c r="BH325" i="2"/>
  <c r="BG325" i="2"/>
  <c r="BE325" i="2"/>
  <c r="T325" i="2"/>
  <c r="R325" i="2"/>
  <c r="P325" i="2"/>
  <c r="BI318" i="2"/>
  <c r="BH318" i="2"/>
  <c r="BG318" i="2"/>
  <c r="BE318" i="2"/>
  <c r="T318" i="2"/>
  <c r="R318" i="2"/>
  <c r="P318" i="2"/>
  <c r="BI309" i="2"/>
  <c r="BH309" i="2"/>
  <c r="BG309" i="2"/>
  <c r="BE309" i="2"/>
  <c r="T309" i="2"/>
  <c r="R309" i="2"/>
  <c r="P309" i="2"/>
  <c r="BI301" i="2"/>
  <c r="BH301" i="2"/>
  <c r="BG301" i="2"/>
  <c r="BE301" i="2"/>
  <c r="T301" i="2"/>
  <c r="R301" i="2"/>
  <c r="P301" i="2"/>
  <c r="BI298" i="2"/>
  <c r="BH298" i="2"/>
  <c r="BG298" i="2"/>
  <c r="BE298" i="2"/>
  <c r="T298" i="2"/>
  <c r="R298" i="2"/>
  <c r="P298" i="2"/>
  <c r="BI289" i="2"/>
  <c r="BH289" i="2"/>
  <c r="BG289" i="2"/>
  <c r="BE289" i="2"/>
  <c r="T289" i="2"/>
  <c r="R289" i="2"/>
  <c r="P289" i="2"/>
  <c r="BI284" i="2"/>
  <c r="BH284" i="2"/>
  <c r="BG284" i="2"/>
  <c r="BE284" i="2"/>
  <c r="T284" i="2"/>
  <c r="R284" i="2"/>
  <c r="P284" i="2"/>
  <c r="BI279" i="2"/>
  <c r="BH279" i="2"/>
  <c r="BG279" i="2"/>
  <c r="BE279" i="2"/>
  <c r="T279" i="2"/>
  <c r="R279" i="2"/>
  <c r="P279" i="2"/>
  <c r="BI274" i="2"/>
  <c r="BH274" i="2"/>
  <c r="BG274" i="2"/>
  <c r="BE274" i="2"/>
  <c r="T274" i="2"/>
  <c r="R274" i="2"/>
  <c r="P274" i="2"/>
  <c r="BI270" i="2"/>
  <c r="BH270" i="2"/>
  <c r="BG270" i="2"/>
  <c r="BE270" i="2"/>
  <c r="T270" i="2"/>
  <c r="R270" i="2"/>
  <c r="P270" i="2"/>
  <c r="BI266" i="2"/>
  <c r="BH266" i="2"/>
  <c r="BG266" i="2"/>
  <c r="BE266" i="2"/>
  <c r="T266" i="2"/>
  <c r="R266" i="2"/>
  <c r="P266" i="2"/>
  <c r="BI258" i="2"/>
  <c r="BH258" i="2"/>
  <c r="BG258" i="2"/>
  <c r="BE258" i="2"/>
  <c r="T258" i="2"/>
  <c r="R258" i="2"/>
  <c r="P258" i="2"/>
  <c r="BI252" i="2"/>
  <c r="BH252" i="2"/>
  <c r="BG252" i="2"/>
  <c r="BE252" i="2"/>
  <c r="T252" i="2"/>
  <c r="R252" i="2"/>
  <c r="P252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38" i="2"/>
  <c r="BH238" i="2"/>
  <c r="BG238" i="2"/>
  <c r="BE238" i="2"/>
  <c r="T238" i="2"/>
  <c r="R238" i="2"/>
  <c r="P238" i="2"/>
  <c r="BI234" i="2"/>
  <c r="BH234" i="2"/>
  <c r="BG234" i="2"/>
  <c r="BE234" i="2"/>
  <c r="T234" i="2"/>
  <c r="R234" i="2"/>
  <c r="P234" i="2"/>
  <c r="BI225" i="2"/>
  <c r="BH225" i="2"/>
  <c r="BG225" i="2"/>
  <c r="BE225" i="2"/>
  <c r="T225" i="2"/>
  <c r="R225" i="2"/>
  <c r="P225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09" i="2"/>
  <c r="BH209" i="2"/>
  <c r="BG209" i="2"/>
  <c r="BE209" i="2"/>
  <c r="T209" i="2"/>
  <c r="R209" i="2"/>
  <c r="P209" i="2"/>
  <c r="BI199" i="2"/>
  <c r="BH199" i="2"/>
  <c r="BG199" i="2"/>
  <c r="BE199" i="2"/>
  <c r="T199" i="2"/>
  <c r="R199" i="2"/>
  <c r="P199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3" i="2"/>
  <c r="BH173" i="2"/>
  <c r="BG173" i="2"/>
  <c r="BE173" i="2"/>
  <c r="T173" i="2"/>
  <c r="R173" i="2"/>
  <c r="P173" i="2"/>
  <c r="BI168" i="2"/>
  <c r="BH168" i="2"/>
  <c r="BG168" i="2"/>
  <c r="BE168" i="2"/>
  <c r="T168" i="2"/>
  <c r="R168" i="2"/>
  <c r="P168" i="2"/>
  <c r="BI162" i="2"/>
  <c r="BH162" i="2"/>
  <c r="BG162" i="2"/>
  <c r="BE162" i="2"/>
  <c r="T162" i="2"/>
  <c r="R162" i="2"/>
  <c r="P162" i="2"/>
  <c r="BI158" i="2"/>
  <c r="BH158" i="2"/>
  <c r="BG158" i="2"/>
  <c r="BE158" i="2"/>
  <c r="T158" i="2"/>
  <c r="R158" i="2"/>
  <c r="P158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2" i="2"/>
  <c r="BH132" i="2"/>
  <c r="BG132" i="2"/>
  <c r="BE132" i="2"/>
  <c r="T132" i="2"/>
  <c r="R132" i="2"/>
  <c r="P132" i="2"/>
  <c r="BI128" i="2"/>
  <c r="BH128" i="2"/>
  <c r="BG128" i="2"/>
  <c r="BE128" i="2"/>
  <c r="T128" i="2"/>
  <c r="R128" i="2"/>
  <c r="P128" i="2"/>
  <c r="BI122" i="2"/>
  <c r="BH122" i="2"/>
  <c r="BG122" i="2"/>
  <c r="BE122" i="2"/>
  <c r="T122" i="2"/>
  <c r="R122" i="2"/>
  <c r="P122" i="2"/>
  <c r="BI118" i="2"/>
  <c r="BH118" i="2"/>
  <c r="BG118" i="2"/>
  <c r="BE118" i="2"/>
  <c r="T118" i="2"/>
  <c r="R118" i="2"/>
  <c r="P118" i="2"/>
  <c r="BI113" i="2"/>
  <c r="BH113" i="2"/>
  <c r="BG113" i="2"/>
  <c r="BE113" i="2"/>
  <c r="T113" i="2"/>
  <c r="R113" i="2"/>
  <c r="P113" i="2"/>
  <c r="BI108" i="2"/>
  <c r="BH108" i="2"/>
  <c r="BG108" i="2"/>
  <c r="BE108" i="2"/>
  <c r="T108" i="2"/>
  <c r="R108" i="2"/>
  <c r="P108" i="2"/>
  <c r="J101" i="2"/>
  <c r="F101" i="2"/>
  <c r="F99" i="2"/>
  <c r="E97" i="2"/>
  <c r="J58" i="2"/>
  <c r="F58" i="2"/>
  <c r="F56" i="2"/>
  <c r="E54" i="2"/>
  <c r="J26" i="2"/>
  <c r="E26" i="2"/>
  <c r="J102" i="2" s="1"/>
  <c r="J25" i="2"/>
  <c r="J20" i="2"/>
  <c r="E20" i="2"/>
  <c r="F102" i="2"/>
  <c r="J19" i="2"/>
  <c r="J14" i="2"/>
  <c r="J99" i="2"/>
  <c r="E7" i="2"/>
  <c r="E50" i="2" s="1"/>
  <c r="L52" i="1"/>
  <c r="AM52" i="1"/>
  <c r="AM51" i="1"/>
  <c r="L51" i="1"/>
  <c r="AM49" i="1"/>
  <c r="L49" i="1"/>
  <c r="L47" i="1"/>
  <c r="L46" i="1"/>
  <c r="J128" i="2"/>
  <c r="J330" i="2"/>
  <c r="BK138" i="2"/>
  <c r="BK606" i="2"/>
  <c r="BK121" i="3"/>
  <c r="BK104" i="3"/>
  <c r="BK97" i="5"/>
  <c r="BK114" i="5"/>
  <c r="J246" i="2"/>
  <c r="BK258" i="2"/>
  <c r="J390" i="2"/>
  <c r="J108" i="2"/>
  <c r="J168" i="2"/>
  <c r="BK93" i="3"/>
  <c r="BK121" i="5"/>
  <c r="BK88" i="6"/>
  <c r="J694" i="2"/>
  <c r="BK325" i="2"/>
  <c r="J352" i="2"/>
  <c r="J238" i="2"/>
  <c r="BK703" i="2"/>
  <c r="J113" i="3"/>
  <c r="BK96" i="5"/>
  <c r="J90" i="5"/>
  <c r="BK596" i="2"/>
  <c r="J146" i="2"/>
  <c r="BK376" i="2"/>
  <c r="J548" i="2"/>
  <c r="BK389" i="2"/>
  <c r="J94" i="3"/>
  <c r="J116" i="5"/>
  <c r="BK705" i="2"/>
  <c r="BK546" i="2"/>
  <c r="J334" i="2"/>
  <c r="J606" i="2"/>
  <c r="J509" i="2"/>
  <c r="J427" i="2"/>
  <c r="BK721" i="2"/>
  <c r="J104" i="3"/>
  <c r="J105" i="3"/>
  <c r="BK102" i="5"/>
  <c r="J107" i="5"/>
  <c r="J642" i="2"/>
  <c r="BK332" i="2"/>
  <c r="J517" i="2"/>
  <c r="J705" i="2"/>
  <c r="J234" i="2"/>
  <c r="BK124" i="3"/>
  <c r="J100" i="4"/>
  <c r="J102" i="5"/>
  <c r="J118" i="2"/>
  <c r="BK480" i="2"/>
  <c r="BK694" i="2"/>
  <c r="BK116" i="3"/>
  <c r="J96" i="3"/>
  <c r="J123" i="5"/>
  <c r="BK182" i="2"/>
  <c r="J697" i="2"/>
  <c r="BK513" i="2"/>
  <c r="BK599" i="2"/>
  <c r="BK544" i="2"/>
  <c r="BK92" i="3"/>
  <c r="BK123" i="5"/>
  <c r="J105" i="6"/>
  <c r="J371" i="2"/>
  <c r="BK132" i="2"/>
  <c r="J480" i="2"/>
  <c r="J448" i="2"/>
  <c r="J274" i="2"/>
  <c r="J436" i="2"/>
  <c r="J124" i="3"/>
  <c r="J107" i="4"/>
  <c r="BK99" i="5"/>
  <c r="BK653" i="2"/>
  <c r="BK177" i="2"/>
  <c r="BK525" i="2"/>
  <c r="J615" i="2"/>
  <c r="BK112" i="3"/>
  <c r="BK91" i="3"/>
  <c r="BK88" i="5"/>
  <c r="BK427" i="2"/>
  <c r="BK448" i="2"/>
  <c r="J450" i="2"/>
  <c r="J399" i="2"/>
  <c r="BK99" i="3"/>
  <c r="J110" i="4"/>
  <c r="J106" i="6"/>
  <c r="BK108" i="2"/>
  <c r="BK451" i="2"/>
  <c r="J478" i="2"/>
  <c r="J422" i="2"/>
  <c r="BK98" i="3"/>
  <c r="BK105" i="4"/>
  <c r="BK90" i="5"/>
  <c r="J590" i="2"/>
  <c r="J309" i="2"/>
  <c r="BK225" i="2"/>
  <c r="J148" i="2"/>
  <c r="BK436" i="2"/>
  <c r="J382" i="2"/>
  <c r="BK458" i="2"/>
  <c r="BK623" i="2"/>
  <c r="BK113" i="3"/>
  <c r="BK119" i="3"/>
  <c r="J105" i="5"/>
  <c r="BK105" i="5"/>
  <c r="BK548" i="2"/>
  <c r="BK615" i="2"/>
  <c r="BK252" i="2"/>
  <c r="BK660" i="2"/>
  <c r="BK431" i="2"/>
  <c r="J301" i="2"/>
  <c r="BK91" i="4"/>
  <c r="J95" i="5"/>
  <c r="BK631" i="2"/>
  <c r="J560" i="2"/>
  <c r="J703" i="2"/>
  <c r="J440" i="2"/>
  <c r="BK577" i="2"/>
  <c r="BK117" i="3"/>
  <c r="J97" i="4"/>
  <c r="BK119" i="5"/>
  <c r="BK106" i="6"/>
  <c r="J340" i="2"/>
  <c r="J248" i="2"/>
  <c r="BK274" i="2"/>
  <c r="J445" i="2"/>
  <c r="BK352" i="2"/>
  <c r="BK105" i="3"/>
  <c r="J100" i="5"/>
  <c r="BK486" i="2"/>
  <c r="J220" i="2"/>
  <c r="J621" i="2"/>
  <c r="BK173" i="2"/>
  <c r="J118" i="3"/>
  <c r="BK111" i="4"/>
  <c r="J96" i="5"/>
  <c r="J89" i="5"/>
  <c r="BK662" i="2"/>
  <c r="BK418" i="2"/>
  <c r="J489" i="2"/>
  <c r="BK450" i="2"/>
  <c r="BK120" i="3"/>
  <c r="J108" i="4"/>
  <c r="J117" i="5"/>
  <c r="J596" i="2"/>
  <c r="J218" i="2"/>
  <c r="BK673" i="2"/>
  <c r="J629" i="2"/>
  <c r="BK489" i="2"/>
  <c r="BK334" i="2"/>
  <c r="J109" i="4"/>
  <c r="J118" i="5"/>
  <c r="BK474" i="2"/>
  <c r="BK234" i="2"/>
  <c r="J680" i="2"/>
  <c r="J637" i="2"/>
  <c r="J199" i="2"/>
  <c r="BK111" i="3"/>
  <c r="BK112" i="5"/>
  <c r="BK99" i="6"/>
  <c r="BK629" i="2"/>
  <c r="J458" i="2"/>
  <c r="J365" i="2"/>
  <c r="J361" i="2"/>
  <c r="J631" i="2"/>
  <c r="J193" i="2"/>
  <c r="J378" i="2"/>
  <c r="BK102" i="3"/>
  <c r="BK93" i="4"/>
  <c r="J106" i="5"/>
  <c r="BK336" i="2"/>
  <c r="BK685" i="2"/>
  <c r="BK238" i="2"/>
  <c r="BK570" i="2"/>
  <c r="J394" i="2"/>
  <c r="J115" i="3"/>
  <c r="BK91" i="5"/>
  <c r="J88" i="6"/>
  <c r="J209" i="2"/>
  <c r="BK637" i="2"/>
  <c r="J136" i="2"/>
  <c r="BK246" i="2"/>
  <c r="J114" i="3"/>
  <c r="J105" i="4"/>
  <c r="J110" i="5"/>
  <c r="BK655" i="2"/>
  <c r="BK537" i="2"/>
  <c r="J373" i="2"/>
  <c r="BK184" i="2"/>
  <c r="J184" i="2"/>
  <c r="J91" i="3"/>
  <c r="J111" i="5"/>
  <c r="J104" i="5"/>
  <c r="J177" i="2"/>
  <c r="J534" i="2"/>
  <c r="BK220" i="2"/>
  <c r="BK373" i="2"/>
  <c r="BK410" i="2"/>
  <c r="BK284" i="2"/>
  <c r="J96" i="4"/>
  <c r="BK117" i="5"/>
  <c r="BK150" i="2"/>
  <c r="J453" i="2"/>
  <c r="J92" i="3"/>
  <c r="J109" i="5"/>
  <c r="J298" i="2"/>
  <c r="BK470" i="2"/>
  <c r="BK96" i="3"/>
  <c r="J101" i="5"/>
  <c r="BK122" i="2"/>
  <c r="J544" i="2"/>
  <c r="J474" i="2"/>
  <c r="J662" i="2"/>
  <c r="BK318" i="2"/>
  <c r="J106" i="3"/>
  <c r="J93" i="4"/>
  <c r="BK113" i="5"/>
  <c r="J668" i="2"/>
  <c r="J521" i="2"/>
  <c r="BK348" i="2"/>
  <c r="J486" i="2"/>
  <c r="J95" i="3"/>
  <c r="J92" i="5"/>
  <c r="J387" i="2"/>
  <c r="J497" i="2"/>
  <c r="BK361" i="2"/>
  <c r="BK103" i="3"/>
  <c r="BK92" i="5"/>
  <c r="J103" i="6"/>
  <c r="BK453" i="2"/>
  <c r="BK639" i="2"/>
  <c r="J119" i="3"/>
  <c r="BK118" i="5"/>
  <c r="BK394" i="2"/>
  <c r="BK505" i="2"/>
  <c r="BK382" i="2"/>
  <c r="BK529" i="2"/>
  <c r="BK107" i="3"/>
  <c r="J115" i="5"/>
  <c r="J112" i="5"/>
  <c r="BK406" i="2"/>
  <c r="J675" i="2"/>
  <c r="J279" i="2"/>
  <c r="BK534" i="2"/>
  <c r="J117" i="3"/>
  <c r="BK106" i="3"/>
  <c r="BK104" i="5"/>
  <c r="J93" i="6"/>
  <c r="J513" i="2"/>
  <c r="J158" i="2"/>
  <c r="BK193" i="2"/>
  <c r="BK590" i="2"/>
  <c r="BK463" i="2"/>
  <c r="J122" i="3"/>
  <c r="BK110" i="4"/>
  <c r="J119" i="5"/>
  <c r="J225" i="2"/>
  <c r="J562" i="2"/>
  <c r="J447" i="2"/>
  <c r="BK621" i="2"/>
  <c r="J599" i="2"/>
  <c r="BK101" i="3"/>
  <c r="J91" i="4"/>
  <c r="J97" i="5"/>
  <c r="J537" i="2"/>
  <c r="J122" i="2"/>
  <c r="BK692" i="2"/>
  <c r="J289" i="2"/>
  <c r="J346" i="2"/>
  <c r="BK378" i="2"/>
  <c r="J414" i="2"/>
  <c r="J110" i="3"/>
  <c r="BK95" i="4"/>
  <c r="J114" i="5"/>
  <c r="BK91" i="6"/>
  <c r="J463" i="2"/>
  <c r="BK468" i="2"/>
  <c r="J505" i="2"/>
  <c r="BK148" i="2"/>
  <c r="BK94" i="3"/>
  <c r="BK111" i="5"/>
  <c r="J122" i="5"/>
  <c r="BK562" i="2"/>
  <c r="J406" i="2"/>
  <c r="J582" i="2"/>
  <c r="J258" i="2"/>
  <c r="J431" i="2"/>
  <c r="J116" i="3"/>
  <c r="J97" i="3"/>
  <c r="J95" i="4"/>
  <c r="J113" i="5"/>
  <c r="BK501" i="2"/>
  <c r="J266" i="2"/>
  <c r="BK697" i="2"/>
  <c r="BK365" i="2"/>
  <c r="J685" i="2"/>
  <c r="BK97" i="3"/>
  <c r="J111" i="4"/>
  <c r="J88" i="5"/>
  <c r="BK582" i="2"/>
  <c r="BK199" i="2"/>
  <c r="J284" i="2"/>
  <c r="BK447" i="2"/>
  <c r="J721" i="2"/>
  <c r="BK95" i="3"/>
  <c r="BK110" i="5"/>
  <c r="BK96" i="6"/>
  <c r="BK118" i="2"/>
  <c r="BK613" i="2"/>
  <c r="BK136" i="2"/>
  <c r="J383" i="2"/>
  <c r="J111" i="3"/>
  <c r="BK100" i="4"/>
  <c r="BK98" i="5"/>
  <c r="BK340" i="2"/>
  <c r="J570" i="2"/>
  <c r="J660" i="2"/>
  <c r="J692" i="2"/>
  <c r="J546" i="2"/>
  <c r="J98" i="3"/>
  <c r="BK107" i="4"/>
  <c r="J99" i="5"/>
  <c r="BK675" i="2"/>
  <c r="J577" i="2"/>
  <c r="BK191" i="2"/>
  <c r="J132" i="2"/>
  <c r="J101" i="3"/>
  <c r="BK116" i="5"/>
  <c r="J451" i="2"/>
  <c r="J385" i="2"/>
  <c r="J173" i="2"/>
  <c r="J653" i="2"/>
  <c r="BK113" i="2"/>
  <c r="BK517" i="2"/>
  <c r="BK128" i="2"/>
  <c r="J247" i="2"/>
  <c r="BK114" i="3"/>
  <c r="BK120" i="5"/>
  <c r="BK100" i="5"/>
  <c r="BK93" i="6"/>
  <c r="J342" i="2"/>
  <c r="J639" i="2"/>
  <c r="J623" i="2"/>
  <c r="J468" i="2"/>
  <c r="J121" i="3"/>
  <c r="BK122" i="5"/>
  <c r="J99" i="6"/>
  <c r="BK521" i="2"/>
  <c r="BK146" i="2"/>
  <c r="BK387" i="2"/>
  <c r="BK509" i="2"/>
  <c r="BK109" i="3"/>
  <c r="BK112" i="4"/>
  <c r="BK107" i="5"/>
  <c r="J103" i="5"/>
  <c r="BK445" i="2"/>
  <c r="BK346" i="2"/>
  <c r="BK642" i="2"/>
  <c r="J655" i="2"/>
  <c r="J501" i="2"/>
  <c r="J410" i="2"/>
  <c r="J103" i="3"/>
  <c r="BK103" i="4"/>
  <c r="BK497" i="2"/>
  <c r="BK414" i="2"/>
  <c r="J677" i="2"/>
  <c r="J554" i="2"/>
  <c r="J525" i="2"/>
  <c r="AS57" i="1"/>
  <c r="BK554" i="2"/>
  <c r="BK158" i="2"/>
  <c r="BK118" i="3"/>
  <c r="J121" i="5"/>
  <c r="J376" i="2"/>
  <c r="BK270" i="2"/>
  <c r="J470" i="2"/>
  <c r="BK108" i="4"/>
  <c r="BK103" i="6"/>
  <c r="J270" i="2"/>
  <c r="J493" i="2"/>
  <c r="J162" i="2"/>
  <c r="BK248" i="2"/>
  <c r="BK122" i="3"/>
  <c r="BK97" i="4"/>
  <c r="BK94" i="5"/>
  <c r="J96" i="6"/>
  <c r="J252" i="2"/>
  <c r="J150" i="2"/>
  <c r="J673" i="2"/>
  <c r="BK110" i="3"/>
  <c r="BK106" i="5"/>
  <c r="BK440" i="2"/>
  <c r="J336" i="2"/>
  <c r="J120" i="3"/>
  <c r="BK89" i="5"/>
  <c r="BK105" i="6"/>
  <c r="BK690" i="2"/>
  <c r="BK309" i="2"/>
  <c r="J93" i="3"/>
  <c r="BK115" i="5"/>
  <c r="J613" i="2"/>
  <c r="BK677" i="2"/>
  <c r="J348" i="2"/>
  <c r="BK125" i="3"/>
  <c r="J102" i="3"/>
  <c r="BK96" i="4"/>
  <c r="BK93" i="5"/>
  <c r="BK289" i="2"/>
  <c r="BK162" i="2"/>
  <c r="J332" i="2"/>
  <c r="J112" i="3"/>
  <c r="BK108" i="5"/>
  <c r="J94" i="5"/>
  <c r="BK330" i="2"/>
  <c r="J389" i="2"/>
  <c r="BK371" i="2"/>
  <c r="BK279" i="2"/>
  <c r="J113" i="2"/>
  <c r="BK109" i="5"/>
  <c r="J91" i="6"/>
  <c r="J418" i="2"/>
  <c r="BK247" i="2"/>
  <c r="BK680" i="2"/>
  <c r="BK301" i="2"/>
  <c r="BK298" i="2"/>
  <c r="J109" i="3"/>
  <c r="BK101" i="5"/>
  <c r="J91" i="5"/>
  <c r="BK342" i="2"/>
  <c r="J587" i="2"/>
  <c r="BK668" i="2"/>
  <c r="J529" i="2"/>
  <c r="J182" i="2"/>
  <c r="BK587" i="2"/>
  <c r="BK478" i="2"/>
  <c r="J125" i="3"/>
  <c r="J99" i="3"/>
  <c r="BK95" i="5"/>
  <c r="J98" i="5"/>
  <c r="BK422" i="2"/>
  <c r="BK168" i="2"/>
  <c r="BK399" i="2"/>
  <c r="BK218" i="2"/>
  <c r="J325" i="2"/>
  <c r="J107" i="3"/>
  <c r="BK109" i="4"/>
  <c r="J108" i="5"/>
  <c r="J690" i="2"/>
  <c r="J318" i="2"/>
  <c r="BK266" i="2"/>
  <c r="J191" i="2"/>
  <c r="BK390" i="2"/>
  <c r="BK115" i="3"/>
  <c r="J112" i="4"/>
  <c r="BK103" i="5"/>
  <c r="J120" i="5"/>
  <c r="BK383" i="2"/>
  <c r="BK209" i="2"/>
  <c r="BK560" i="2"/>
  <c r="BK493" i="2"/>
  <c r="BK385" i="2"/>
  <c r="J138" i="2"/>
  <c r="J103" i="4"/>
  <c r="J93" i="5"/>
  <c r="AQ57" i="1" l="1"/>
  <c r="AQ56" i="1" s="1"/>
  <c r="AN27" i="1" s="1"/>
  <c r="U86" i="5"/>
  <c r="U89" i="4"/>
  <c r="U89" i="3"/>
  <c r="U105" i="2"/>
  <c r="T135" i="2"/>
  <c r="T331" i="2"/>
  <c r="T364" i="2"/>
  <c r="R377" i="2"/>
  <c r="R405" i="2"/>
  <c r="P536" i="2"/>
  <c r="BK589" i="2"/>
  <c r="J589" i="2"/>
  <c r="J79" i="2" s="1"/>
  <c r="R589" i="2"/>
  <c r="T641" i="2"/>
  <c r="T696" i="2"/>
  <c r="BK90" i="3"/>
  <c r="BK108" i="3"/>
  <c r="J108" i="3" s="1"/>
  <c r="J66" i="3" s="1"/>
  <c r="R123" i="3"/>
  <c r="T104" i="4"/>
  <c r="R107" i="2"/>
  <c r="P245" i="2"/>
  <c r="R364" i="2"/>
  <c r="T377" i="2"/>
  <c r="T405" i="2"/>
  <c r="T536" i="2"/>
  <c r="T589" i="2"/>
  <c r="R641" i="2"/>
  <c r="R696" i="2"/>
  <c r="T90" i="3"/>
  <c r="T100" i="3"/>
  <c r="BK123" i="3"/>
  <c r="J123" i="3" s="1"/>
  <c r="J67" i="3" s="1"/>
  <c r="P104" i="4"/>
  <c r="P135" i="2"/>
  <c r="P331" i="2"/>
  <c r="P377" i="2"/>
  <c r="P384" i="2"/>
  <c r="T488" i="2"/>
  <c r="P598" i="2"/>
  <c r="BK679" i="2"/>
  <c r="J679" i="2" s="1"/>
  <c r="J82" i="2" s="1"/>
  <c r="T108" i="3"/>
  <c r="BK107" i="2"/>
  <c r="J107" i="2"/>
  <c r="J65" i="2"/>
  <c r="BK245" i="2"/>
  <c r="J245" i="2"/>
  <c r="J67" i="2" s="1"/>
  <c r="BK405" i="2"/>
  <c r="J405" i="2" s="1"/>
  <c r="J76" i="2" s="1"/>
  <c r="R488" i="2"/>
  <c r="BK598" i="2"/>
  <c r="J598" i="2"/>
  <c r="J80" i="2"/>
  <c r="BK696" i="2"/>
  <c r="J696" i="2"/>
  <c r="J83" i="2" s="1"/>
  <c r="BK100" i="3"/>
  <c r="J100" i="3" s="1"/>
  <c r="J65" i="3" s="1"/>
  <c r="BK87" i="5"/>
  <c r="J87" i="5"/>
  <c r="J64" i="5" s="1"/>
  <c r="R135" i="2"/>
  <c r="R331" i="2"/>
  <c r="BK384" i="2"/>
  <c r="J384" i="2" s="1"/>
  <c r="J74" i="2" s="1"/>
  <c r="BK488" i="2"/>
  <c r="J488" i="2"/>
  <c r="J77" i="2" s="1"/>
  <c r="T598" i="2"/>
  <c r="P696" i="2"/>
  <c r="P108" i="3"/>
  <c r="R90" i="4"/>
  <c r="R104" i="4"/>
  <c r="T107" i="2"/>
  <c r="R245" i="2"/>
  <c r="P364" i="2"/>
  <c r="T384" i="2"/>
  <c r="P488" i="2"/>
  <c r="R598" i="2"/>
  <c r="R679" i="2"/>
  <c r="R90" i="3"/>
  <c r="R100" i="3"/>
  <c r="T123" i="3"/>
  <c r="BK90" i="4"/>
  <c r="J90" i="4"/>
  <c r="J64" i="4" s="1"/>
  <c r="R87" i="5"/>
  <c r="R86" i="5" s="1"/>
  <c r="BK135" i="2"/>
  <c r="J135" i="2" s="1"/>
  <c r="J66" i="2" s="1"/>
  <c r="BK331" i="2"/>
  <c r="J331" i="2"/>
  <c r="J68" i="2" s="1"/>
  <c r="BK364" i="2"/>
  <c r="P405" i="2"/>
  <c r="R536" i="2"/>
  <c r="BK641" i="2"/>
  <c r="J641" i="2"/>
  <c r="J81" i="2" s="1"/>
  <c r="T679" i="2"/>
  <c r="R108" i="3"/>
  <c r="T90" i="4"/>
  <c r="T89" i="4" s="1"/>
  <c r="BK104" i="4"/>
  <c r="J104" i="4" s="1"/>
  <c r="J67" i="4" s="1"/>
  <c r="T87" i="5"/>
  <c r="T86" i="5"/>
  <c r="P107" i="2"/>
  <c r="P106" i="2"/>
  <c r="T245" i="2"/>
  <c r="BK377" i="2"/>
  <c r="J377" i="2" s="1"/>
  <c r="J73" i="2" s="1"/>
  <c r="R384" i="2"/>
  <c r="BK536" i="2"/>
  <c r="J536" i="2" s="1"/>
  <c r="J78" i="2" s="1"/>
  <c r="P589" i="2"/>
  <c r="P641" i="2"/>
  <c r="P679" i="2"/>
  <c r="P90" i="3"/>
  <c r="P100" i="3"/>
  <c r="P123" i="3"/>
  <c r="P90" i="4"/>
  <c r="P89" i="4"/>
  <c r="AU60" i="1" s="1"/>
  <c r="P87" i="5"/>
  <c r="P86" i="5" s="1"/>
  <c r="AU61" i="1" s="1"/>
  <c r="BK90" i="6"/>
  <c r="J90" i="6"/>
  <c r="J62" i="6" s="1"/>
  <c r="P90" i="6"/>
  <c r="R90" i="6"/>
  <c r="T90" i="6"/>
  <c r="BK102" i="6"/>
  <c r="J102" i="6"/>
  <c r="J65" i="6" s="1"/>
  <c r="P102" i="6"/>
  <c r="R102" i="6"/>
  <c r="T102" i="6"/>
  <c r="BK360" i="2"/>
  <c r="J360" i="2"/>
  <c r="J69" i="2" s="1"/>
  <c r="BK99" i="4"/>
  <c r="J99" i="4" s="1"/>
  <c r="J65" i="4" s="1"/>
  <c r="BK398" i="2"/>
  <c r="J398" i="2"/>
  <c r="J75" i="2" s="1"/>
  <c r="BK102" i="4"/>
  <c r="J102" i="4" s="1"/>
  <c r="J66" i="4" s="1"/>
  <c r="BK375" i="2"/>
  <c r="J375" i="2"/>
  <c r="J72" i="2"/>
  <c r="BK87" i="6"/>
  <c r="J87" i="6" s="1"/>
  <c r="J61" i="6" s="1"/>
  <c r="BK95" i="6"/>
  <c r="J95" i="6"/>
  <c r="J63" i="6" s="1"/>
  <c r="BK98" i="6"/>
  <c r="J98" i="6"/>
  <c r="J64" i="6"/>
  <c r="F55" i="6"/>
  <c r="BF103" i="6"/>
  <c r="BF88" i="6"/>
  <c r="BK86" i="5"/>
  <c r="J86" i="5" s="1"/>
  <c r="J63" i="5" s="1"/>
  <c r="E48" i="6"/>
  <c r="J55" i="6"/>
  <c r="BF105" i="6"/>
  <c r="BF106" i="6"/>
  <c r="BF93" i="6"/>
  <c r="BF96" i="6"/>
  <c r="J52" i="6"/>
  <c r="BF99" i="6"/>
  <c r="BF91" i="6"/>
  <c r="BF90" i="5"/>
  <c r="BF95" i="5"/>
  <c r="BF97" i="5"/>
  <c r="BF109" i="5"/>
  <c r="BF112" i="5"/>
  <c r="BF114" i="5"/>
  <c r="BF91" i="5"/>
  <c r="BF94" i="5"/>
  <c r="BF101" i="5"/>
  <c r="BF104" i="5"/>
  <c r="BF107" i="5"/>
  <c r="BF117" i="5"/>
  <c r="BF119" i="5"/>
  <c r="J80" i="5"/>
  <c r="BF88" i="5"/>
  <c r="BF102" i="5"/>
  <c r="BF103" i="5"/>
  <c r="BF108" i="5"/>
  <c r="BF110" i="5"/>
  <c r="BF120" i="5"/>
  <c r="BF93" i="5"/>
  <c r="BF96" i="5"/>
  <c r="BF106" i="5"/>
  <c r="BF111" i="5"/>
  <c r="BF115" i="5"/>
  <c r="BF121" i="5"/>
  <c r="BF123" i="5"/>
  <c r="E50" i="5"/>
  <c r="BF99" i="5"/>
  <c r="BF100" i="5"/>
  <c r="BF122" i="5"/>
  <c r="F59" i="5"/>
  <c r="BF89" i="5"/>
  <c r="BF92" i="5"/>
  <c r="BF113" i="5"/>
  <c r="BF116" i="5"/>
  <c r="J59" i="5"/>
  <c r="BF98" i="5"/>
  <c r="BF105" i="5"/>
  <c r="BF118" i="5"/>
  <c r="J59" i="4"/>
  <c r="F86" i="4"/>
  <c r="BF105" i="4"/>
  <c r="BF112" i="4"/>
  <c r="E50" i="4"/>
  <c r="BF97" i="4"/>
  <c r="J56" i="4"/>
  <c r="BF108" i="4"/>
  <c r="BF111" i="4"/>
  <c r="BF96" i="4"/>
  <c r="BF103" i="4"/>
  <c r="BF100" i="4"/>
  <c r="J90" i="3"/>
  <c r="J64" i="3"/>
  <c r="BF91" i="4"/>
  <c r="BF110" i="4"/>
  <c r="BF93" i="4"/>
  <c r="BF95" i="4"/>
  <c r="BF107" i="4"/>
  <c r="BF109" i="4"/>
  <c r="BK106" i="2"/>
  <c r="J106" i="2" s="1"/>
  <c r="J64" i="2" s="1"/>
  <c r="J364" i="2"/>
  <c r="J71" i="2" s="1"/>
  <c r="E77" i="3"/>
  <c r="BF92" i="3"/>
  <c r="BF107" i="3"/>
  <c r="BF122" i="3"/>
  <c r="J56" i="3"/>
  <c r="J59" i="3"/>
  <c r="F86" i="3"/>
  <c r="BF91" i="3"/>
  <c r="BF98" i="3"/>
  <c r="BF99" i="3"/>
  <c r="BF111" i="3"/>
  <c r="BF112" i="3"/>
  <c r="BF115" i="3"/>
  <c r="BF116" i="3"/>
  <c r="BF95" i="3"/>
  <c r="BF94" i="3"/>
  <c r="BF109" i="3"/>
  <c r="BF125" i="3"/>
  <c r="BF93" i="3"/>
  <c r="BF97" i="3"/>
  <c r="BF102" i="3"/>
  <c r="BF103" i="3"/>
  <c r="BF114" i="3"/>
  <c r="BF120" i="3"/>
  <c r="BF121" i="3"/>
  <c r="BF124" i="3"/>
  <c r="BF101" i="3"/>
  <c r="BF105" i="3"/>
  <c r="BF117" i="3"/>
  <c r="BF96" i="3"/>
  <c r="BF104" i="3"/>
  <c r="BF106" i="3"/>
  <c r="BF110" i="3"/>
  <c r="BF113" i="3"/>
  <c r="BF118" i="3"/>
  <c r="BF119" i="3"/>
  <c r="BF118" i="2"/>
  <c r="BF162" i="2"/>
  <c r="BF182" i="2"/>
  <c r="BF225" i="2"/>
  <c r="BF270" i="2"/>
  <c r="BF284" i="2"/>
  <c r="BF336" i="2"/>
  <c r="BF346" i="2"/>
  <c r="BF418" i="2"/>
  <c r="BF453" i="2"/>
  <c r="BF513" i="2"/>
  <c r="BF560" i="2"/>
  <c r="BF587" i="2"/>
  <c r="BF629" i="2"/>
  <c r="BF655" i="2"/>
  <c r="BF675" i="2"/>
  <c r="BF677" i="2"/>
  <c r="BF721" i="2"/>
  <c r="F59" i="2"/>
  <c r="BF146" i="2"/>
  <c r="BF238" i="2"/>
  <c r="BF274" i="2"/>
  <c r="BF298" i="2"/>
  <c r="BF332" i="2"/>
  <c r="BF342" i="2"/>
  <c r="BF365" i="2"/>
  <c r="BF373" i="2"/>
  <c r="BF414" i="2"/>
  <c r="BF445" i="2"/>
  <c r="BF673" i="2"/>
  <c r="J56" i="2"/>
  <c r="E93" i="2"/>
  <c r="BF113" i="2"/>
  <c r="BF136" i="2"/>
  <c r="BF148" i="2"/>
  <c r="BF252" i="2"/>
  <c r="BF289" i="2"/>
  <c r="BF325" i="2"/>
  <c r="BF340" i="2"/>
  <c r="BF352" i="2"/>
  <c r="BF383" i="2"/>
  <c r="BF436" i="2"/>
  <c r="BF450" i="2"/>
  <c r="BF451" i="2"/>
  <c r="BF497" i="2"/>
  <c r="BF521" i="2"/>
  <c r="BF577" i="2"/>
  <c r="BF599" i="2"/>
  <c r="BF642" i="2"/>
  <c r="BF680" i="2"/>
  <c r="BF692" i="2"/>
  <c r="J59" i="2"/>
  <c r="BF108" i="2"/>
  <c r="BF132" i="2"/>
  <c r="BF209" i="2"/>
  <c r="BF218" i="2"/>
  <c r="BF309" i="2"/>
  <c r="BF318" i="2"/>
  <c r="BF361" i="2"/>
  <c r="BF406" i="2"/>
  <c r="BF431" i="2"/>
  <c r="BF447" i="2"/>
  <c r="BF458" i="2"/>
  <c r="BF463" i="2"/>
  <c r="BF505" i="2"/>
  <c r="BF534" i="2"/>
  <c r="BF537" i="2"/>
  <c r="BF546" i="2"/>
  <c r="BF596" i="2"/>
  <c r="BF653" i="2"/>
  <c r="BF668" i="2"/>
  <c r="BF168" i="2"/>
  <c r="BF177" i="2"/>
  <c r="BF191" i="2"/>
  <c r="BF258" i="2"/>
  <c r="BF266" i="2"/>
  <c r="BF330" i="2"/>
  <c r="BF382" i="2"/>
  <c r="BF385" i="2"/>
  <c r="BF399" i="2"/>
  <c r="BF422" i="2"/>
  <c r="BF427" i="2"/>
  <c r="BF470" i="2"/>
  <c r="BF478" i="2"/>
  <c r="BF486" i="2"/>
  <c r="BF544" i="2"/>
  <c r="BF548" i="2"/>
  <c r="BF554" i="2"/>
  <c r="BF590" i="2"/>
  <c r="BF606" i="2"/>
  <c r="BF615" i="2"/>
  <c r="BF660" i="2"/>
  <c r="BF694" i="2"/>
  <c r="BF122" i="2"/>
  <c r="BF158" i="2"/>
  <c r="BF247" i="2"/>
  <c r="BF301" i="2"/>
  <c r="BF371" i="2"/>
  <c r="BF378" i="2"/>
  <c r="BF389" i="2"/>
  <c r="BF390" i="2"/>
  <c r="BF468" i="2"/>
  <c r="BF474" i="2"/>
  <c r="BF493" i="2"/>
  <c r="BF501" i="2"/>
  <c r="BF509" i="2"/>
  <c r="BF613" i="2"/>
  <c r="BF623" i="2"/>
  <c r="BF631" i="2"/>
  <c r="BF639" i="2"/>
  <c r="BF662" i="2"/>
  <c r="BF128" i="2"/>
  <c r="BF150" i="2"/>
  <c r="BF193" i="2"/>
  <c r="BF246" i="2"/>
  <c r="BF334" i="2"/>
  <c r="BF348" i="2"/>
  <c r="BF376" i="2"/>
  <c r="BF410" i="2"/>
  <c r="BF480" i="2"/>
  <c r="BF517" i="2"/>
  <c r="BF529" i="2"/>
  <c r="BF562" i="2"/>
  <c r="BF570" i="2"/>
  <c r="BF582" i="2"/>
  <c r="BF621" i="2"/>
  <c r="BF685" i="2"/>
  <c r="BF138" i="2"/>
  <c r="BF173" i="2"/>
  <c r="BF184" i="2"/>
  <c r="BF199" i="2"/>
  <c r="BF220" i="2"/>
  <c r="BF234" i="2"/>
  <c r="BF248" i="2"/>
  <c r="BF279" i="2"/>
  <c r="BF387" i="2"/>
  <c r="BF394" i="2"/>
  <c r="BF440" i="2"/>
  <c r="BF448" i="2"/>
  <c r="BF489" i="2"/>
  <c r="BF525" i="2"/>
  <c r="BF637" i="2"/>
  <c r="BF690" i="2"/>
  <c r="BF697" i="2"/>
  <c r="BF703" i="2"/>
  <c r="BF705" i="2"/>
  <c r="F38" i="3"/>
  <c r="BC59" i="1" s="1"/>
  <c r="F33" i="6"/>
  <c r="AZ62" i="1" s="1"/>
  <c r="F35" i="2"/>
  <c r="AZ58" i="1" s="1"/>
  <c r="F39" i="2"/>
  <c r="BD58" i="1" s="1"/>
  <c r="F38" i="2"/>
  <c r="BC58" i="1" s="1"/>
  <c r="AS56" i="1"/>
  <c r="F38" i="4"/>
  <c r="BC60" i="1"/>
  <c r="F35" i="5"/>
  <c r="AZ61" i="1"/>
  <c r="J35" i="3"/>
  <c r="AV59" i="1"/>
  <c r="J35" i="4"/>
  <c r="AV60" i="1"/>
  <c r="F38" i="5"/>
  <c r="BC61" i="1"/>
  <c r="F37" i="3"/>
  <c r="BB59" i="1"/>
  <c r="F36" i="6"/>
  <c r="BC62" i="1"/>
  <c r="F39" i="4"/>
  <c r="BD60" i="1"/>
  <c r="F37" i="5"/>
  <c r="BB61" i="1"/>
  <c r="F37" i="4"/>
  <c r="BB60" i="1"/>
  <c r="F37" i="6"/>
  <c r="BD62" i="1"/>
  <c r="J35" i="5"/>
  <c r="AV61" i="1"/>
  <c r="F39" i="5"/>
  <c r="BD61" i="1"/>
  <c r="F35" i="3"/>
  <c r="AZ59" i="1"/>
  <c r="F35" i="6"/>
  <c r="BB62" i="1"/>
  <c r="F35" i="4"/>
  <c r="AZ60" i="1"/>
  <c r="J33" i="6"/>
  <c r="AV62" i="1"/>
  <c r="F39" i="3"/>
  <c r="BD59" i="1"/>
  <c r="F37" i="2"/>
  <c r="BB58" i="1" s="1"/>
  <c r="J35" i="2"/>
  <c r="AV58" i="1"/>
  <c r="BK89" i="4" l="1"/>
  <c r="J89" i="4" s="1"/>
  <c r="J63" i="4" s="1"/>
  <c r="P86" i="6"/>
  <c r="P85" i="6"/>
  <c r="AU62" i="1"/>
  <c r="R86" i="6"/>
  <c r="R85" i="6"/>
  <c r="T86" i="6"/>
  <c r="T85" i="6"/>
  <c r="R89" i="3"/>
  <c r="P89" i="3"/>
  <c r="AU59" i="1"/>
  <c r="BK363" i="2"/>
  <c r="J363" i="2" s="1"/>
  <c r="J70" i="2" s="1"/>
  <c r="R89" i="4"/>
  <c r="R106" i="2"/>
  <c r="T363" i="2"/>
  <c r="P363" i="2"/>
  <c r="P105" i="2" s="1"/>
  <c r="AU58" i="1" s="1"/>
  <c r="R363" i="2"/>
  <c r="T106" i="2"/>
  <c r="T89" i="3"/>
  <c r="BK89" i="3"/>
  <c r="J89" i="3" s="1"/>
  <c r="J63" i="3" s="1"/>
  <c r="BK86" i="6"/>
  <c r="BK85" i="6"/>
  <c r="J85" i="6" s="1"/>
  <c r="J59" i="6" s="1"/>
  <c r="BK105" i="2"/>
  <c r="J105" i="2"/>
  <c r="J32" i="2" s="1"/>
  <c r="AG58" i="1" s="1"/>
  <c r="BB57" i="1"/>
  <c r="F36" i="5"/>
  <c r="BA61" i="1" s="1"/>
  <c r="J34" i="6"/>
  <c r="AW62" i="1" s="1"/>
  <c r="AT62" i="1" s="1"/>
  <c r="BD57" i="1"/>
  <c r="F36" i="4"/>
  <c r="BA60" i="1" s="1"/>
  <c r="J32" i="5"/>
  <c r="AG61" i="1" s="1"/>
  <c r="J36" i="4"/>
  <c r="AW60" i="1" s="1"/>
  <c r="AT60" i="1" s="1"/>
  <c r="J32" i="4"/>
  <c r="AG60" i="1"/>
  <c r="J36" i="5"/>
  <c r="AW61" i="1"/>
  <c r="AT61" i="1"/>
  <c r="F36" i="3"/>
  <c r="BA59" i="1" s="1"/>
  <c r="BC57" i="1"/>
  <c r="AY57" i="1" s="1"/>
  <c r="F34" i="6"/>
  <c r="BA62" i="1" s="1"/>
  <c r="J36" i="2"/>
  <c r="AW58" i="1" s="1"/>
  <c r="AT58" i="1" s="1"/>
  <c r="F36" i="2"/>
  <c r="BA58" i="1" s="1"/>
  <c r="J36" i="3"/>
  <c r="AW59" i="1"/>
  <c r="AT59" i="1"/>
  <c r="AZ57" i="1"/>
  <c r="AV57" i="1"/>
  <c r="T105" i="2" l="1"/>
  <c r="R105" i="2"/>
  <c r="J86" i="6"/>
  <c r="J60" i="6"/>
  <c r="AN61" i="1"/>
  <c r="AN60" i="1"/>
  <c r="J41" i="5"/>
  <c r="J41" i="4"/>
  <c r="AN58" i="1"/>
  <c r="J63" i="2"/>
  <c r="J41" i="2"/>
  <c r="BC56" i="1"/>
  <c r="W34" i="1"/>
  <c r="BB56" i="1"/>
  <c r="W33" i="1"/>
  <c r="AU57" i="1"/>
  <c r="AU56" i="1" s="1"/>
  <c r="J30" i="6"/>
  <c r="AG62" i="1"/>
  <c r="BD56" i="1"/>
  <c r="W35" i="1" s="1"/>
  <c r="J32" i="3"/>
  <c r="AG59" i="1"/>
  <c r="AG57" i="1"/>
  <c r="AG56" i="1" s="1"/>
  <c r="AK26" i="1" s="1"/>
  <c r="AN28" i="1" s="1"/>
  <c r="AX57" i="1"/>
  <c r="BA57" i="1"/>
  <c r="AW57" i="1" s="1"/>
  <c r="AT57" i="1" s="1"/>
  <c r="AZ56" i="1"/>
  <c r="W31" i="1" s="1"/>
  <c r="J41" i="3" l="1"/>
  <c r="J39" i="6"/>
  <c r="AN57" i="1"/>
  <c r="AN59" i="1"/>
  <c r="AN62" i="1"/>
  <c r="AY56" i="1"/>
  <c r="BA56" i="1"/>
  <c r="AW56" i="1" s="1"/>
  <c r="AK32" i="1" s="1"/>
  <c r="AX56" i="1"/>
  <c r="AV56" i="1"/>
  <c r="AK31" i="1" s="1"/>
  <c r="AK37" i="1" l="1"/>
  <c r="W32" i="1"/>
  <c r="AT56" i="1"/>
  <c r="AN56" i="1" l="1"/>
</calcChain>
</file>

<file path=xl/sharedStrings.xml><?xml version="1.0" encoding="utf-8"?>
<sst xmlns="http://schemas.openxmlformats.org/spreadsheetml/2006/main" count="8758" uniqueCount="1499">
  <si>
    <t>Export Komplet</t>
  </si>
  <si>
    <t>VZ</t>
  </si>
  <si>
    <t>2.0</t>
  </si>
  <si>
    <t>ZAMOK</t>
  </si>
  <si>
    <t>False</t>
  </si>
  <si>
    <t>{35b3dc7a-3a6b-4a9d-9856-c3ae8bda690c}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</si>
  <si>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</si>
  <si>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</si>
  <si>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</si>
  <si>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</si>
  <si>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</si>
  <si>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</si>
  <si>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</si>
  <si>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</si>
  <si>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2024_01_3_rev03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</si>
  <si>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</si>
  <si>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</si>
  <si>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Stroupežnického 2324/26, 15000 Praha 5, b.j.č. 2324/21 - revize 3</t>
  </si>
  <si>
    <t>KSO:</t>
  </si>
  <si>
    <t/>
  </si>
  <si>
    <t>CC-CZ:</t>
  </si>
  <si>
    <t>Místo:</t>
  </si>
  <si>
    <t>Stroupežnického 2324/26, 15000 Praha 5</t>
  </si>
  <si>
    <t>Datum:</t>
  </si>
  <si>
    <t>2. 5. 2024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</si>
  <si>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</si>
  <si>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</si>
  <si>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</si>
  <si>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</si>
  <si>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</si>
  <si>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</si>
  <si>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</si>
  <si>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</si>
  <si>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</si>
  <si>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</si>
  <si>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</si>
  <si>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</si>
  <si>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</si>
  <si>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</si>
  <si>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</si>
  <si>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</si>
  <si>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</si>
  <si>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</si>
  <si>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</si>
  <si>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</si>
  <si>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</si>
  <si>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</si>
  <si>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</si>
  <si>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</si>
  <si>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</si>
  <si>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</si>
  <si>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</si>
  <si>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</si>
  <si>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</si>
  <si>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</si>
  <si>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</si>
  <si>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</si>
  <si>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</si>
  <si>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</si>
  <si>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</si>
  <si>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</si>
  <si>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</si>
  <si>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</si>
  <si>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</si>
  <si>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</si>
  <si>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</si>
  <si>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</si>
  <si>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</si>
  <si>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</si>
  <si>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</si>
  <si>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</si>
  <si>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</si>
  <si>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</si>
  <si>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</si>
  <si>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</si>
  <si>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</si>
  <si>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</si>
  <si>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</si>
  <si>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</si>
  <si>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</si>
  <si>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</si>
  <si>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</si>
  <si>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</si>
  <si>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{7b0f5c8d-29df-4d1c-8bce-b26f8b27d00e}</t>
  </si>
  <si>
    <t>/</t>
  </si>
  <si>
    <t>ARS</t>
  </si>
  <si>
    <t>Stavební část</t>
  </si>
  <si>
    <t>Soupis</t>
  </si>
  <si>
    <t>2</t>
  </si>
  <si>
    <t>{b4cad1bd-2884-4c1a-91ae-3a04e607df8a}</t>
  </si>
  <si>
    <t>ZTI</t>
  </si>
  <si>
    <t>Zdravotně technické instalace</t>
  </si>
  <si>
    <t>{6b460377-f1b8-45b8-853e-06f991ef42e0}</t>
  </si>
  <si>
    <t>ÚT</t>
  </si>
  <si>
    <t>Vytápění</t>
  </si>
  <si>
    <t>{36c607b4-6e99-4188-a88f-dd99961f9b84}</t>
  </si>
  <si>
    <t>EL</t>
  </si>
  <si>
    <t>Elektroinstalace</t>
  </si>
  <si>
    <t>{c3ac7146-3845-41af-8109-245a9cf10a99}</t>
  </si>
  <si>
    <t>VRN</t>
  </si>
  <si>
    <t>Vedlejší rozpočtové náklady</t>
  </si>
  <si>
    <t>VON</t>
  </si>
  <si>
    <t>{d506eb57-621c-4ce3-a86b-79c560315194}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</si>
  <si>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</si>
  <si>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</si>
  <si>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</si>
  <si>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</si>
  <si>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</si>
  <si>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</si>
  <si>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</si>
  <si>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</si>
  <si>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</si>
  <si>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</si>
  <si>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</si>
  <si>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</si>
  <si>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</si>
  <si>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</si>
  <si>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</si>
  <si>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</si>
  <si>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</si>
  <si>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</si>
  <si>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</si>
  <si>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</si>
  <si>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</si>
  <si>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</si>
  <si>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</si>
  <si>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</si>
  <si>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</si>
  <si>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</si>
  <si>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</si>
  <si>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</si>
  <si>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</si>
  <si>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</si>
  <si>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</si>
  <si>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</si>
  <si>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</si>
  <si>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</si>
  <si>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</si>
  <si>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</si>
  <si>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</si>
  <si>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</si>
  <si>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</si>
  <si>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</si>
  <si>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</si>
  <si>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</si>
  <si>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</si>
  <si>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</si>
  <si>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</si>
  <si>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</si>
  <si>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</si>
  <si>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</si>
  <si>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</si>
  <si>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317168051</t>
  </si>
  <si>
    <t>Překlady keramické vysoké osazené do maltového lože, šířky překladu 70 mm výšky 238 mm, délky 1000 mm</t>
  </si>
  <si>
    <t>kus</t>
  </si>
  <si>
    <t>CS ÚRS 2024 01</t>
  </si>
  <si>
    <t>4</t>
  </si>
  <si>
    <t>-280565578</t>
  </si>
  <si>
    <t>Online PSC</t>
  </si>
  <si>
    <t>https://podminky.urs.cz/item/CS_URS_2024_01/317168051</t>
  </si>
  <si>
    <t>VV</t>
  </si>
  <si>
    <t>Tabulka překladů</t>
  </si>
  <si>
    <t>"ozn. Li.1" 2</t>
  </si>
  <si>
    <t>Součet</t>
  </si>
  <si>
    <t>317168052</t>
  </si>
  <si>
    <t>Překlady keramické vysoké osazené do maltového lože, šířky překladu 70 mm výšky 238 mm, délky 1250 mm</t>
  </si>
  <si>
    <t>1610128314</t>
  </si>
  <si>
    <t>https://podminky.urs.cz/item/CS_URS_2024_01/317168052</t>
  </si>
  <si>
    <t>"ozn. Li.2" 1</t>
  </si>
  <si>
    <t>317R01</t>
  </si>
  <si>
    <t>Příplatek k osazení keramického překladu za dodatečné osazení do vysakané rýhy</t>
  </si>
  <si>
    <t>1222151850</t>
  </si>
  <si>
    <t>340231105</t>
  </si>
  <si>
    <t>Zazdívka otvorů v příčkách nebo stěnách děrovanými broušenými cihlami plochy přes 1 do 4 m2, na tenkovrstvou maltu, tl. příčky 80 mm</t>
  </si>
  <si>
    <t>m2</t>
  </si>
  <si>
    <t>969619721</t>
  </si>
  <si>
    <t>https://podminky.urs.cz/item/CS_URS_2024_01/340231105</t>
  </si>
  <si>
    <t>1,0*2,15</t>
  </si>
  <si>
    <t>1,15*2,87-0,8*2,1</t>
  </si>
  <si>
    <t>1,5*2,87-0,7*2,1</t>
  </si>
  <si>
    <t>5</t>
  </si>
  <si>
    <t>342244201</t>
  </si>
  <si>
    <t>Příčky jednoduché z cihel děrovaných broušených, na tenkovrstvou maltu, pevnost cihel do P15, tl. příčky 80 mm</t>
  </si>
  <si>
    <t>-1932827685</t>
  </si>
  <si>
    <t>https://podminky.urs.cz/item/CS_URS_2024_01/342244201</t>
  </si>
  <si>
    <t>4,92*2,87</t>
  </si>
  <si>
    <t>6</t>
  </si>
  <si>
    <t>346272R36</t>
  </si>
  <si>
    <t>Podezdívka sprchového koutu z porobetonu v 100 mm, pro vedení ZTI</t>
  </si>
  <si>
    <t>1029474305</t>
  </si>
  <si>
    <t>0,8*1,0</t>
  </si>
  <si>
    <t>Úpravy povrchů, podlahy a osazování výplní</t>
  </si>
  <si>
    <t>7</t>
  </si>
  <si>
    <t>619991001</t>
  </si>
  <si>
    <t>Zakrytí vnitřních ploch před znečištěním fólií včetně pozdějšího odkrytí podlah</t>
  </si>
  <si>
    <t>-1700135479</t>
  </si>
  <si>
    <t>https://podminky.urs.cz/item/CS_URS_2024_01/619991001</t>
  </si>
  <si>
    <t>8</t>
  </si>
  <si>
    <t>619996127</t>
  </si>
  <si>
    <t>Ochrana stavebních konstrukcí a samostatných prvků včetně pozdějšího odstranění obedněním z OSB desek svislých ploch</t>
  </si>
  <si>
    <t>472530578</t>
  </si>
  <si>
    <t>https://podminky.urs.cz/item/CS_URS_2024_01/619996127</t>
  </si>
  <si>
    <t>okna</t>
  </si>
  <si>
    <t>1,86*1,635</t>
  </si>
  <si>
    <t>1,86*1,62</t>
  </si>
  <si>
    <t>0,55*1,375</t>
  </si>
  <si>
    <t>0,54*0,9</t>
  </si>
  <si>
    <t>9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</si>
  <si>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</si>
  <si>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</si>
  <si>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</si>
  <si>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</si>
  <si>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10</t>
  </si>
  <si>
    <t>611131121</t>
  </si>
  <si>
    <t>Podkladní a spojovací vrstva vnitřních omítaných ploch penetrace disperzní nanášená ručně stropů</t>
  </si>
  <si>
    <t>1777969263</t>
  </si>
  <si>
    <t>https://podminky.urs.cz/item/CS_URS_2024_01/611131121</t>
  </si>
  <si>
    <t>11</t>
  </si>
  <si>
    <t>611325416</t>
  </si>
  <si>
    <t>Oprava vápenocementové omítky vnitřních ploch hladké, tloušťky do 20 mm, s celoplošným přeštukováním, tloušťky štuku 3 mm stropů, v rozsahu opravované plochy do 10%</t>
  </si>
  <si>
    <t>109095930</t>
  </si>
  <si>
    <t>https://podminky.urs.cz/item/CS_URS_2024_01/611325416</t>
  </si>
  <si>
    <t>Nový stav</t>
  </si>
  <si>
    <t>"m.č. 1.01" 6,86</t>
  </si>
  <si>
    <t>"m.č. 1.03" 14,64</t>
  </si>
  <si>
    <t>"m.č. 1.04" 20,6</t>
  </si>
  <si>
    <t>"m.č. 1.05" 1,12</t>
  </si>
  <si>
    <t>611181001</t>
  </si>
  <si>
    <t>Sádrová stěrka vnitřních povrchů tloušťky do 3 mm bez penetrace, včetně následného přebroušení vodorovných konstrukcí stropů rovných</t>
  </si>
  <si>
    <t>investice</t>
  </si>
  <si>
    <t>1212495155</t>
  </si>
  <si>
    <t>https://podminky.urs.cz/item/CS_URS_2024_01/611181001</t>
  </si>
  <si>
    <t>"SDK podhled" 4,14</t>
  </si>
  <si>
    <t>13</t>
  </si>
  <si>
    <t>612135101</t>
  </si>
  <si>
    <t>Hrubá výplň rýh maltou jakékoli šířky rýhy ve stěnách</t>
  </si>
  <si>
    <t>1936440928</t>
  </si>
  <si>
    <t>https://podminky.urs.cz/item/CS_URS_2024_01/612135101</t>
  </si>
  <si>
    <t>P</t>
  </si>
  <si>
    <t>Poznámka k položce:_x000D_
vč stropů</t>
  </si>
  <si>
    <t>"ZTI" 2,5*0,1</t>
  </si>
  <si>
    <t>"elektro" 67,0*0,05</t>
  </si>
  <si>
    <t>14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</si>
  <si>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</si>
  <si>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</si>
  <si>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</si>
  <si>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</si>
  <si>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otlučené stěny</t>
  </si>
  <si>
    <t>"předpoklad 10% stávajících stěn" 96,386*0,1</t>
  </si>
  <si>
    <t>15</t>
  </si>
  <si>
    <t>612131121</t>
  </si>
  <si>
    <t>Podkladní a spojovací vrstva vnitřních omítaných ploch penetrace disperzní nanášená ručně stěn</t>
  </si>
  <si>
    <t>740219603</t>
  </si>
  <si>
    <t>https://podminky.urs.cz/item/CS_URS_2024_01/612131121</t>
  </si>
  <si>
    <t>96,386+41,453</t>
  </si>
  <si>
    <t>16</t>
  </si>
  <si>
    <t>612325416</t>
  </si>
  <si>
    <t>Oprava vápenocementové omítky vnitřních ploch hladké, tloušťky do 20 mm, s celoplošným přeštukováním, tloušťky štuku 3 mm stěn, v rozsahu opravované plochy do 10%</t>
  </si>
  <si>
    <t>-1059651002</t>
  </si>
  <si>
    <t>https://podminky.urs.cz/item/CS_URS_2024_01/612325416</t>
  </si>
  <si>
    <t>Poznámka k položce:_x000D_
vč zapravení omítek v místech bouraných konstrukcí a otvorů</t>
  </si>
  <si>
    <t>"otlučené omítky" 96,386</t>
  </si>
  <si>
    <t>17</t>
  </si>
  <si>
    <t>612131101</t>
  </si>
  <si>
    <t>Podkladní a spojovací vrstva vnitřních omítaných ploch cementový postřik nanášený ručně celoplošně stěn</t>
  </si>
  <si>
    <t>-1724210670</t>
  </si>
  <si>
    <t>https://podminky.urs.cz/item/CS_URS_2024_01/612131101</t>
  </si>
  <si>
    <t>18</t>
  </si>
  <si>
    <t>612321141</t>
  </si>
  <si>
    <t>Omítka vápenocementová vnitřních ploch nanášená ručně dvouvrstvá, tloušťky jádrové omítky do 10 mm a tloušťky štuku do 3 mm štuková svislých konstrukcí stěn</t>
  </si>
  <si>
    <t>-979003176</t>
  </si>
  <si>
    <t>https://podminky.urs.cz/item/CS_URS_2024_01/612321141</t>
  </si>
  <si>
    <t>nová příčka</t>
  </si>
  <si>
    <t>4,92*2,87*2</t>
  </si>
  <si>
    <t>zazdívky</t>
  </si>
  <si>
    <t>6,606*2</t>
  </si>
  <si>
    <t>19</t>
  </si>
  <si>
    <t>612321191</t>
  </si>
  <si>
    <t>Omítka vápenocementová vnitřních ploch nanášená ručně Příplatek k cenám za každých dalších i započatých 5 mm tloušťky omítky přes 10 mm stěn</t>
  </si>
  <si>
    <t>1345670074</t>
  </si>
  <si>
    <t>https://podminky.urs.cz/item/CS_URS_2024_01/612321191</t>
  </si>
  <si>
    <t>20</t>
  </si>
  <si>
    <t>612181001</t>
  </si>
  <si>
    <t>Sádrová stěrka vnitřních povrchů tloušťky do 3 mm bez penetrace, včetně následného přebroušení svislých konstrukcí stěn v podlaží i na schodišti</t>
  </si>
  <si>
    <t>-1252410105</t>
  </si>
  <si>
    <t>https://podminky.urs.cz/item/CS_URS_2024_01/612181001</t>
  </si>
  <si>
    <t>SDK příčky a předstěny</t>
  </si>
  <si>
    <t>"příčky" 13,661*2</t>
  </si>
  <si>
    <t>"předstěny" 10,249</t>
  </si>
  <si>
    <t>635211R21</t>
  </si>
  <si>
    <t>Doplnění násypu pod podlahy a dlažby granulátem přírodního jílu (s dodáním hmot), s udusáním a urovnáním povrchu násypu</t>
  </si>
  <si>
    <t>m3</t>
  </si>
  <si>
    <t>1977421320</t>
  </si>
  <si>
    <t>"m.č. 1.01, tl. 40 mm" 6,86*0,04</t>
  </si>
  <si>
    <t>"m.č. 1.02, tl. 40 mm" 4,23*0,04</t>
  </si>
  <si>
    <t>"m.č. 1.03, tl. 4 mm" 14,41*0,004</t>
  </si>
  <si>
    <t>"m.č. 1.04, tl. 4 mm" 20,6*0,004</t>
  </si>
  <si>
    <t>"m.č. 1.05, tl. 40 mm" 1,12*0,04</t>
  </si>
  <si>
    <t>"m.č. 1.04, polštáře" 0,21</t>
  </si>
  <si>
    <t>"m.č. 1.03, polštáře" 0,15</t>
  </si>
  <si>
    <t>22</t>
  </si>
  <si>
    <t>631311115</t>
  </si>
  <si>
    <t>Mazanina z betonu prostého bez zvýšených nároků na prostředí tl. přes 50 do 80 mm tř. C 20/25</t>
  </si>
  <si>
    <t>262758550</t>
  </si>
  <si>
    <t>https://podminky.urs.cz/item/CS_URS_2024_01/631311115</t>
  </si>
  <si>
    <t>Poznámka k položce:_x000D_
C25-F4</t>
  </si>
  <si>
    <t>skladba P.1, tl. 54 mm</t>
  </si>
  <si>
    <t>"m.č. 1.01" 6,86*0,054</t>
  </si>
  <si>
    <t>skladba P.3, tl. 53 mm</t>
  </si>
  <si>
    <t>"m.č. 1.02" 4,14*0,053</t>
  </si>
  <si>
    <t>"m.č. 1.05" 1,12*0,053</t>
  </si>
  <si>
    <t>23</t>
  </si>
  <si>
    <t>631319171</t>
  </si>
  <si>
    <t>Příplatek k cenám mazanin za stržení povrchu spodní vrstvy mazaniny latí před vložením výztuže nebo pletiva pro tl. obou vrstev mazaniny přes 50 do 80 mm</t>
  </si>
  <si>
    <t>575809008</t>
  </si>
  <si>
    <t>https://podminky.urs.cz/item/CS_URS_2024_01/631319171</t>
  </si>
  <si>
    <t>24</t>
  </si>
  <si>
    <t>631319195</t>
  </si>
  <si>
    <t>Příplatek k cenám mazanin za malou plochu do 5 m2 jednotlivě mazanina tl. přes 50 do 80 mm</t>
  </si>
  <si>
    <t>1136854188</t>
  </si>
  <si>
    <t>https://podminky.urs.cz/item/CS_URS_2024_01/631319195</t>
  </si>
  <si>
    <t>25</t>
  </si>
  <si>
    <t>631362021</t>
  </si>
  <si>
    <t>Výztuž mazanin ze svařovaných sítí z drátů typu KARI</t>
  </si>
  <si>
    <t>t</t>
  </si>
  <si>
    <t>-568259013</t>
  </si>
  <si>
    <t>https://podminky.urs.cz/item/CS_URS_2024_01/631362021</t>
  </si>
  <si>
    <t>KARI 150/150/6 = 3,03 kg/m2</t>
  </si>
  <si>
    <t>"m.č. 1.01" 6,86*3,03/1000</t>
  </si>
  <si>
    <t>"m.č. 1.02" 4,14*3,03/1000</t>
  </si>
  <si>
    <t>"m.č. 1.05" 1,12*3,03/1000</t>
  </si>
  <si>
    <t>Mezisoučet</t>
  </si>
  <si>
    <t>"15% na přesahy" 0,037*0,15</t>
  </si>
  <si>
    <t>26</t>
  </si>
  <si>
    <t>631R01</t>
  </si>
  <si>
    <t>Zhotovení rýhy v nové skladbě podlahy P.3 š 100 mm, hl. 50 mm pro vedení ZTI</t>
  </si>
  <si>
    <t>m</t>
  </si>
  <si>
    <t>-1750573560</t>
  </si>
  <si>
    <t>Stávající stav</t>
  </si>
  <si>
    <t>"m.č. 1.03" 1,2</t>
  </si>
  <si>
    <t>27</t>
  </si>
  <si>
    <t>634111113</t>
  </si>
  <si>
    <t>Obvodová dilatace mezi stěnou a mazaninou nebo potěrem pružnou těsnicí páskou na bázi syntetického kaučuku výšky 80 mm</t>
  </si>
  <si>
    <t>1578171107</t>
  </si>
  <si>
    <t>https://podminky.urs.cz/item/CS_URS_2024_01/634111113</t>
  </si>
  <si>
    <t>"m.č. 1.01" 13,5</t>
  </si>
  <si>
    <t>"m.č. 1.02" 10,0</t>
  </si>
  <si>
    <t>"m.č. 1.05" 4,6</t>
  </si>
  <si>
    <t>Ostatní konstrukce a práce, bourání</t>
  </si>
  <si>
    <t>28</t>
  </si>
  <si>
    <t>9R01</t>
  </si>
  <si>
    <t>Vyklizení prostor před zahájením prací</t>
  </si>
  <si>
    <t>soubor</t>
  </si>
  <si>
    <t>-1268055080</t>
  </si>
  <si>
    <t>29</t>
  </si>
  <si>
    <t>9R02</t>
  </si>
  <si>
    <t>Zaměření, odpojení, případná ochrana stávajících inženýrských sítí před zahájením prací</t>
  </si>
  <si>
    <t>-1168931067</t>
  </si>
  <si>
    <t>30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</si>
  <si>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</si>
  <si>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</si>
  <si>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</si>
  <si>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</si>
  <si>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"plocha bytu" 43,37</t>
  </si>
  <si>
    <t>31</t>
  </si>
  <si>
    <t>962031132</t>
  </si>
  <si>
    <t>Bourání příček nebo přizdívek z cihel pálených plných nebo dutých, tl. do 100 mm</t>
  </si>
  <si>
    <t>2128924883</t>
  </si>
  <si>
    <t>https://podminky.urs.cz/item/CS_URS_2024_01/962031132</t>
  </si>
  <si>
    <t>Poznámka k položce:_x000D_
vč případného řezání konstrukce</t>
  </si>
  <si>
    <t>(2,98+1,52+1,95+4,92)*2,87</t>
  </si>
  <si>
    <t>-(0,65*2,1*3+0,9*2,1)</t>
  </si>
  <si>
    <t>32</t>
  </si>
  <si>
    <t>971033621</t>
  </si>
  <si>
    <t>Vybourání otvorů ve zdivu základovém nebo nadzákladovém z cihel, tvárnic, příčkovek z cihel pálených na maltu vápennou nebo vápenocementovou plochy do 4 m2, tl. do 100 mm</t>
  </si>
  <si>
    <t>-1686060567</t>
  </si>
  <si>
    <t>https://podminky.urs.cz/item/CS_URS_2024_01/971033621</t>
  </si>
  <si>
    <t>Poznámka k položce:_x000D_
vč případného řezání zdiva</t>
  </si>
  <si>
    <t>0,8*2,02</t>
  </si>
  <si>
    <t>1,155*2,87-0,65*2,1</t>
  </si>
  <si>
    <t>0,88*2,87</t>
  </si>
  <si>
    <t>0,885*2,87-0,65*2,1</t>
  </si>
  <si>
    <t>33</t>
  </si>
  <si>
    <t>973031812</t>
  </si>
  <si>
    <t>Vysekání výklenků nebo kapes ve zdivu z cihel na maltu vápennou nebo vápenocementovou kapes pro zavázání nových příček, tl. do 100 mm</t>
  </si>
  <si>
    <t>1194115470</t>
  </si>
  <si>
    <t>https://podminky.urs.cz/item/CS_URS_2024_01/973031812</t>
  </si>
  <si>
    <t>2,87*2</t>
  </si>
  <si>
    <t>34</t>
  </si>
  <si>
    <t>974031142</t>
  </si>
  <si>
    <t>Vysekání rýh ve zdivu cihelném na maltu vápennou nebo vápenocementovou do hl. 70 mm a šířky do 70 mm</t>
  </si>
  <si>
    <t>2036020020</t>
  </si>
  <si>
    <t>https://podminky.urs.cz/item/CS_URS_2024_01/974031142</t>
  </si>
  <si>
    <t>"ZTI" 2,5</t>
  </si>
  <si>
    <t>35</t>
  </si>
  <si>
    <t>974031666</t>
  </si>
  <si>
    <t>Vysekání rýh ve zdivu cihelném na maltu vápennou nebo vápenocementovou pro vtahování nosníků do zdí, před vybouráním otvoru do hl. 150 mm, při v. nosníku do 250 mm</t>
  </si>
  <si>
    <t>-2140850522</t>
  </si>
  <si>
    <t>https://podminky.urs.cz/item/CS_URS_2024_01/974031666</t>
  </si>
  <si>
    <t>pomocně pro keramický překlad</t>
  </si>
  <si>
    <t>"ozn. Li.2" 1,25</t>
  </si>
  <si>
    <t>36</t>
  </si>
  <si>
    <t>977332112</t>
  </si>
  <si>
    <t>Frézování drážek pro vodiče ve stěnách z cihel, rozměru do 50x50 mm</t>
  </si>
  <si>
    <t>1962289413</t>
  </si>
  <si>
    <t>https://podminky.urs.cz/item/CS_URS_2024_01/977332112</t>
  </si>
  <si>
    <t>"elektro" 67,0</t>
  </si>
  <si>
    <t>37</t>
  </si>
  <si>
    <t>968072455</t>
  </si>
  <si>
    <t>Vybourání kovových rámů oken s křídly, dveřních zárubní, vrat, stěn, ostění nebo obkladů dveřních zárubní, plochy do 2 m2</t>
  </si>
  <si>
    <t>569889690</t>
  </si>
  <si>
    <t>https://podminky.urs.cz/item/CS_URS_2024_01/968072455</t>
  </si>
  <si>
    <t>0,65*2,1*5</t>
  </si>
  <si>
    <t>0,9*2,1*2</t>
  </si>
  <si>
    <t>38</t>
  </si>
  <si>
    <t>965043431</t>
  </si>
  <si>
    <t>Bourání mazanin betonových s potěrem nebo teracem tl. do 150 mm, plochy do 4 m2</t>
  </si>
  <si>
    <t>1636365807</t>
  </si>
  <si>
    <t>https://podminky.urs.cz/item/CS_URS_2024_01/965043431</t>
  </si>
  <si>
    <t>Stávající stav, tl. 115 mm</t>
  </si>
  <si>
    <t>"m.č. 1.01" 7,93*0,115</t>
  </si>
  <si>
    <t>"m.č. 1.02" 1,31*0,115</t>
  </si>
  <si>
    <t>"m.č. 1.03" 2,43*0,115</t>
  </si>
  <si>
    <t>"m.č. 1.06" 3,14*0,115</t>
  </si>
  <si>
    <t>"m.č. 1.07" 1,22*0,115</t>
  </si>
  <si>
    <t>39</t>
  </si>
  <si>
    <t>952902R21</t>
  </si>
  <si>
    <t>Urovnání stávajícího násypu v podlahách před realizací nových podlahových vrstev</t>
  </si>
  <si>
    <t>119081815</t>
  </si>
  <si>
    <t>"celková plocha bytu" 47,36</t>
  </si>
  <si>
    <t>40</t>
  </si>
  <si>
    <t>978011121</t>
  </si>
  <si>
    <t>Otlučení vápenných nebo vápenocementových omítek vnitřních ploch stropů, v rozsahu přes 5 do 10 %</t>
  </si>
  <si>
    <t>-151623540</t>
  </si>
  <si>
    <t>https://podminky.urs.cz/item/CS_URS_2024_01/978011121</t>
  </si>
  <si>
    <t>41</t>
  </si>
  <si>
    <t>978013121</t>
  </si>
  <si>
    <t>Otlučení vápenných nebo vápenocementových omítek vnitřních ploch stěn s vyškrabáním spar, s očištěním zdiva, v rozsahu přes 5 do 10 %</t>
  </si>
  <si>
    <t>626637707</t>
  </si>
  <si>
    <t>https://podminky.urs.cz/item/CS_URS_2024_01/978013121</t>
  </si>
  <si>
    <t>"m.č. 1.01" 14,0*2,87-(1,1*2,87+1,0*2,1+1,3*2,87+1,5*2,87+0,8*2,1+0,9*2,1)</t>
  </si>
  <si>
    <t>"m.č. 1.02" (3,3+0,16*2+1,305+0,47)*2,87+(0,55+1,375*2)*0,13-0,54*0,9</t>
  </si>
  <si>
    <t>"m.č. 1.03" (16,3-4,92)*2,87-(1,0*2,15*2+0,8*2,1+2,99*2,87+0,4*2,87+1,86*1,62)</t>
  </si>
  <si>
    <t>"m.č. 1.04" (20,5-4,92)*2,87-(0,625*2,87+0,59*0,745+0,385*1,3+1,2*2,87+0,32*2,87+1,86*1,635)</t>
  </si>
  <si>
    <t>"m.č. 1.05" 4,6*2,87-1,42*2,87</t>
  </si>
  <si>
    <t>42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</si>
  <si>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</si>
  <si>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</si>
  <si>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</si>
  <si>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https://podminky.urs.cz/item/CS_URS_2024_01/978059541</t>
  </si>
  <si>
    <t>"m.č. 1.03" (1,95+0,16+0,265)*1,5</t>
  </si>
  <si>
    <t>"m.č. 1.06" (1,86+1,75+0,975)*1,5</t>
  </si>
  <si>
    <t>"m.č. 1.07" (0,875*2+1,42)*1,2</t>
  </si>
  <si>
    <t>43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</si>
  <si>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</si>
  <si>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</si>
  <si>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</si>
  <si>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</si>
  <si>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"komunikační prostory v domě" 100,0</t>
  </si>
  <si>
    <t>44</t>
  </si>
  <si>
    <t>9R04</t>
  </si>
  <si>
    <t>Pravidelný úklid společných prostor po dobu provádění stavebních prací</t>
  </si>
  <si>
    <t>995969499</t>
  </si>
  <si>
    <t>997</t>
  </si>
  <si>
    <t>Přesun sutě</t>
  </si>
  <si>
    <t>45</t>
  </si>
  <si>
    <t>997013215</t>
  </si>
  <si>
    <t>Vnitrostaveništní doprava suti a vybouraných hmot vodorovně do 50 m s naložením ručně pro budovy a haly výšky přes 15 do 18 m</t>
  </si>
  <si>
    <t>-1111337058</t>
  </si>
  <si>
    <t>https://podminky.urs.cz/item/CS_URS_2024_01/997013215</t>
  </si>
  <si>
    <t>46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</si>
  <si>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</si>
  <si>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</si>
  <si>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</si>
  <si>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</si>
  <si>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47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</si>
  <si>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</si>
  <si>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</si>
  <si>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</si>
  <si>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</si>
  <si>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</si>
  <si>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14,969*9 'Přepočtené koeficientem množství</t>
  </si>
  <si>
    <t>48</t>
  </si>
  <si>
    <t>997013601</t>
  </si>
  <si>
    <t>Poplatek za uložení stavebního odpadu na skládce (skládkovné) z prostého betonu zatříděného do Katalogu odpadů pod kódem 17 01 01</t>
  </si>
  <si>
    <t>913916478</t>
  </si>
  <si>
    <t>https://podminky.urs.cz/item/CS_URS_2024_01/997013601</t>
  </si>
  <si>
    <t>49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</si>
  <si>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</si>
  <si>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</si>
  <si>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</si>
  <si>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https://podminky.urs.cz/item/CS_URS_2024_01/997013603</t>
  </si>
  <si>
    <t>4,823+1,308+0,04+0,081</t>
  </si>
  <si>
    <t>50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</si>
  <si>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</si>
  <si>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</si>
  <si>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</si>
  <si>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https://podminky.urs.cz/item/CS_URS_2024_01/997013607</t>
  </si>
  <si>
    <t>51</t>
  </si>
  <si>
    <t>997013811</t>
  </si>
  <si>
    <t>Poplatek za uložení stavebního odpadu na skládce (skládkovné) dřevěného zatříděného do Katalogu odpadů pod kódem 17 02 01</t>
  </si>
  <si>
    <t>707359004</t>
  </si>
  <si>
    <t>https://podminky.urs.cz/item/CS_URS_2024_01/997013811</t>
  </si>
  <si>
    <t>0,793+0,571</t>
  </si>
  <si>
    <t>52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</si>
  <si>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</si>
  <si>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</si>
  <si>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</si>
  <si>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</si>
  <si>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14,969</t>
  </si>
  <si>
    <t>"beton" -4,055</t>
  </si>
  <si>
    <t>"cihla" -6,252</t>
  </si>
  <si>
    <t>"keramika" -0,969</t>
  </si>
  <si>
    <t>"dřevo" -1,364</t>
  </si>
  <si>
    <t>998</t>
  </si>
  <si>
    <t>Přesun hmot</t>
  </si>
  <si>
    <t>53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</si>
  <si>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</si>
  <si>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</si>
  <si>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-1390604960</t>
  </si>
  <si>
    <t>https://podminky.urs.cz/item/CS_URS_2024_01/998018003</t>
  </si>
  <si>
    <t>PSV</t>
  </si>
  <si>
    <t>Práce a dodávky PSV</t>
  </si>
  <si>
    <t>713</t>
  </si>
  <si>
    <t>Izolace tepelné</t>
  </si>
  <si>
    <t>54</t>
  </si>
  <si>
    <t>713121111</t>
  </si>
  <si>
    <t>Montáž tepelné izolace podlah rohožemi, pásy, deskami, dílci, bloky (izolační materiál ve specifikaci) kladenými volně jednovrstvá</t>
  </si>
  <si>
    <t>-1826210686</t>
  </si>
  <si>
    <t>https://podminky.urs.cz/item/CS_URS_2024_01/713121111</t>
  </si>
  <si>
    <t>Skladba P.2</t>
  </si>
  <si>
    <t>55</t>
  </si>
  <si>
    <t>M</t>
  </si>
  <si>
    <t>5959082R</t>
  </si>
  <si>
    <t>deska dřevovláknitá zvukově izolační, pevná v tlaku tl 20mm</t>
  </si>
  <si>
    <t>-1358951821</t>
  </si>
  <si>
    <t>35,24*1,05 'Přepočtené koeficientem množství</t>
  </si>
  <si>
    <t>56</t>
  </si>
  <si>
    <t>998713313</t>
  </si>
  <si>
    <t>Přesun hmot pro izolace tepelné stanovený procentní sazbou (%) z ceny vodorovná dopravní vzdálenost do 50 m ruční (bez užití mechanizace) v objektech výšky přes 12 m do 24 m</t>
  </si>
  <si>
    <t>%</t>
  </si>
  <si>
    <t>-1794569398</t>
  </si>
  <si>
    <t>https://podminky.urs.cz/item/CS_URS_2024_01/998713313</t>
  </si>
  <si>
    <t>721</t>
  </si>
  <si>
    <t>Zdravotechnika - vnitřní kanalizace</t>
  </si>
  <si>
    <t>57</t>
  </si>
  <si>
    <t>721R03</t>
  </si>
  <si>
    <t>Demontáž připojovacích rozvodů kanalizace</t>
  </si>
  <si>
    <t>-2021753965</t>
  </si>
  <si>
    <t>722</t>
  </si>
  <si>
    <t>Zdravotechnika - vnitřní vodovod</t>
  </si>
  <si>
    <t>58</t>
  </si>
  <si>
    <t>722130803</t>
  </si>
  <si>
    <t>Demontáž potrubí z ocelových trubek pozinkovaných závitových přes 40 do DN 50</t>
  </si>
  <si>
    <t>-949999065</t>
  </si>
  <si>
    <t>https://podminky.urs.cz/item/CS_URS_2024_01/722130803</t>
  </si>
  <si>
    <t>"ÚT" 10,0</t>
  </si>
  <si>
    <t>59</t>
  </si>
  <si>
    <t>722R01</t>
  </si>
  <si>
    <t>Demontáž rozvodů teplé vody</t>
  </si>
  <si>
    <t>-75056407</t>
  </si>
  <si>
    <t>60</t>
  </si>
  <si>
    <t>722R02</t>
  </si>
  <si>
    <t>Demontáž připojovacích rozvodů studené vody</t>
  </si>
  <si>
    <t>-1773441919</t>
  </si>
  <si>
    <t>725</t>
  </si>
  <si>
    <t>Zdravotechnika - zařizovací předměty</t>
  </si>
  <si>
    <t>61</t>
  </si>
  <si>
    <t>725110811</t>
  </si>
  <si>
    <t>Demontáž klozetů splachovacích s nádrží nebo tlakovým splachovačem</t>
  </si>
  <si>
    <t>1903774733</t>
  </si>
  <si>
    <t>https://podminky.urs.cz/item/CS_URS_2024_01/725110811</t>
  </si>
  <si>
    <t>62</t>
  </si>
  <si>
    <t>725210821</t>
  </si>
  <si>
    <t>Demontáž umyvadel bez výtokových armatur umyvadel</t>
  </si>
  <si>
    <t>-1097742040</t>
  </si>
  <si>
    <t>https://podminky.urs.cz/item/CS_URS_2024_01/725210821</t>
  </si>
  <si>
    <t>63</t>
  </si>
  <si>
    <t>725220R51</t>
  </si>
  <si>
    <t>Demontáž vany</t>
  </si>
  <si>
    <t>-705620039</t>
  </si>
  <si>
    <t>64</t>
  </si>
  <si>
    <t>725820801</t>
  </si>
  <si>
    <t>Demontáž baterií nástěnných do G 3/4</t>
  </si>
  <si>
    <t>-1518033385</t>
  </si>
  <si>
    <t>https://podminky.urs.cz/item/CS_URS_2024_01/725820801</t>
  </si>
  <si>
    <t>"vanová" 1</t>
  </si>
  <si>
    <t>65</t>
  </si>
  <si>
    <t>725820802</t>
  </si>
  <si>
    <t>Demontáž baterií stojánkových do 1 otvoru</t>
  </si>
  <si>
    <t>-1252909257</t>
  </si>
  <si>
    <t>https://podminky.urs.cz/item/CS_URS_2024_01/725820802</t>
  </si>
  <si>
    <t>"umyvadlová" 1</t>
  </si>
  <si>
    <t>762</t>
  </si>
  <si>
    <t>Konstrukce tesařské</t>
  </si>
  <si>
    <t>66</t>
  </si>
  <si>
    <t>762522811</t>
  </si>
  <si>
    <t>Demontáž podlah s polštáři z prken tl. do 32 mm</t>
  </si>
  <si>
    <t>-2060993073</t>
  </si>
  <si>
    <t>https://podminky.urs.cz/item/CS_URS_2024_01/762522811</t>
  </si>
  <si>
    <t>"m.č. 1.04" 16,53</t>
  </si>
  <si>
    <t>"m.č. 1.05" 15,17</t>
  </si>
  <si>
    <t>763</t>
  </si>
  <si>
    <t>Konstrukce suché výstavby</t>
  </si>
  <si>
    <t>67</t>
  </si>
  <si>
    <t>763121R11</t>
  </si>
  <si>
    <t xml:space="preserve">Demontáž SDK opláštění vč nosné konstrukce </t>
  </si>
  <si>
    <t>279715852</t>
  </si>
  <si>
    <t>"m.č. 1.01" (0,25+0,13)*2,41</t>
  </si>
  <si>
    <t>68</t>
  </si>
  <si>
    <t>763111314</t>
  </si>
  <si>
    <t>Příčka ze sádrokartonových desek s nosnou konstrukcí z jednoduchých ocelových profilů UW, CW jednoduše opláštěná deskou standardní A tl. 12,5 mm, příčka tl. 100 mm, profil 75, s izolací, EI 30, Rw do 45 dB</t>
  </si>
  <si>
    <t>-1568211171</t>
  </si>
  <si>
    <t>https://podminky.urs.cz/item/CS_URS_2024_01/763111314</t>
  </si>
  <si>
    <t>(0,32+1,1+2,99+0,35)*2,87</t>
  </si>
  <si>
    <t>69</t>
  </si>
  <si>
    <t>763111714</t>
  </si>
  <si>
    <t>Příčka ze sádrokartonových desek ostatní konstrukce a práce na příčkách ze sádrokartonových desek zalomení příčky</t>
  </si>
  <si>
    <t>-387409993</t>
  </si>
  <si>
    <t>https://podminky.urs.cz/item/CS_URS_2024_01/763111714</t>
  </si>
  <si>
    <t>70</t>
  </si>
  <si>
    <t>763R01</t>
  </si>
  <si>
    <t>Příplatek SDK konstrukcím za použití impregnovaných desek</t>
  </si>
  <si>
    <t>-1541454295</t>
  </si>
  <si>
    <t>m.č. 1.02</t>
  </si>
  <si>
    <t>(0,35+2,99)*2,87</t>
  </si>
  <si>
    <t>71</t>
  </si>
  <si>
    <t>763121415</t>
  </si>
  <si>
    <t>Stěna předsazená ze sádrokartonových desek s nosnou konstrukcí z ocelových profilů CW, UW jednoduše opláštěná deskou standardní A tl. 12,5 mm bez izolace, EI 15, stěna tl. 112,5 mm, profil 100</t>
  </si>
  <si>
    <t>-1477167009</t>
  </si>
  <si>
    <t>https://podminky.urs.cz/item/CS_URS_2024_01/763121415</t>
  </si>
  <si>
    <t>"m.č. 1.02" 1,585*2,87</t>
  </si>
  <si>
    <t>"m.č. 1.04" (0,625+0,1)*2,87</t>
  </si>
  <si>
    <t>72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</si>
  <si>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</si>
  <si>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</si>
  <si>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-673504316</t>
  </si>
  <si>
    <t>https://podminky.urs.cz/item/CS_URS_2024_01/763121590</t>
  </si>
  <si>
    <t>0,7*(1,4+0,15)</t>
  </si>
  <si>
    <t>73</t>
  </si>
  <si>
    <t>763121712</t>
  </si>
  <si>
    <t>Stěna předsazená ze sádrokartonových desek ostatní konstrukce a práce na předsazených stěnách ze sádrokartonových desek zalomení stěny</t>
  </si>
  <si>
    <t>-1790461848</t>
  </si>
  <si>
    <t>https://podminky.urs.cz/item/CS_URS_2024_01/763121712</t>
  </si>
  <si>
    <t>"hrana nad WC" 0,7</t>
  </si>
  <si>
    <t>"kuchyně" 2,87</t>
  </si>
  <si>
    <t>74</t>
  </si>
  <si>
    <t>763164521</t>
  </si>
  <si>
    <t>Obklad konstrukcí sádrokartonovými deskami včetně ochranných úhelníků ve tvaru L rozvinuté šíře do 0,4 m, opláštěný deskou impregnovanou H2, tl. 12,5 mm</t>
  </si>
  <si>
    <t>-1902608227</t>
  </si>
  <si>
    <t>https://podminky.urs.cz/item/CS_URS_2024_01/763164521</t>
  </si>
  <si>
    <t>"kastlík u podlahy koupelna" 1,67</t>
  </si>
  <si>
    <t>75</t>
  </si>
  <si>
    <t>763164531</t>
  </si>
  <si>
    <t>Obklad konstrukcí sádrokartonovými deskami včetně ochranných úhelníků ve tvaru L rozvinuté šíře přes 0,4 do 0,8 m, opláštěný deskou standardní A, tl. 12,5 mm</t>
  </si>
  <si>
    <t>-983142953</t>
  </si>
  <si>
    <t>https://podminky.urs.cz/item/CS_URS_2024_01/763164531</t>
  </si>
  <si>
    <t>Nový stav, Pozn. 3</t>
  </si>
  <si>
    <t>2,87</t>
  </si>
  <si>
    <t>76</t>
  </si>
  <si>
    <t>763173113</t>
  </si>
  <si>
    <t>Montáž nosičů zařizovacích předmětů pro konstrukce ze sádrokartonových desek úchytu pro WC</t>
  </si>
  <si>
    <t>1218021631</t>
  </si>
  <si>
    <t>https://podminky.urs.cz/item/CS_URS_2024_01/763173113</t>
  </si>
  <si>
    <t>77</t>
  </si>
  <si>
    <t>59030731</t>
  </si>
  <si>
    <t>konstrukce pro uchycení WC osová rozteč CW profilů 450-625mm</t>
  </si>
  <si>
    <t>-2042806990</t>
  </si>
  <si>
    <t>78</t>
  </si>
  <si>
    <t>763173111</t>
  </si>
  <si>
    <t>Montáž nosičů zařizovacích předmětů pro konstrukce ze sádrokartonových desek úchytu pro umyvadlo</t>
  </si>
  <si>
    <t>333637826</t>
  </si>
  <si>
    <t>https://podminky.urs.cz/item/CS_URS_2024_01/763173111</t>
  </si>
  <si>
    <t>79</t>
  </si>
  <si>
    <t>59030729</t>
  </si>
  <si>
    <t>konstrukce pro uchycení umyvadla s nástěnnými bateriemi osová rozteč CW profilů 450-625mm</t>
  </si>
  <si>
    <t>-1825298884</t>
  </si>
  <si>
    <t>80</t>
  </si>
  <si>
    <t>763181421</t>
  </si>
  <si>
    <t>Výplně otvorů konstrukcí ze sádrokartonových desek ztužující výplň otvoru pro dveře s UA a UW profilem, výšky příčky přes 2,80 do 3,25 m</t>
  </si>
  <si>
    <t>-1597045823</t>
  </si>
  <si>
    <t>https://podminky.urs.cz/item/CS_URS_2024_01/763181421</t>
  </si>
  <si>
    <t>81</t>
  </si>
  <si>
    <t>763131451</t>
  </si>
  <si>
    <t>Podhled ze sádrokartonových desek dvouvrstvá zavěšená spodní konstrukce z ocelových profilů CD, UD jednoduše opláštěná deskou impregnovanou H2, tl. 12,5 mm, bez izolace</t>
  </si>
  <si>
    <t>568929993</t>
  </si>
  <si>
    <t>https://podminky.urs.cz/item/CS_URS_2024_01/763131451</t>
  </si>
  <si>
    <t>"m.č. 1.02" 4,14</t>
  </si>
  <si>
    <t>82</t>
  </si>
  <si>
    <t>763121911</t>
  </si>
  <si>
    <t>Zhotovení otvorů v předsazených a šachtových stěnách ze sádrokartonových desek pro prostupy (voda, elektro, topení, VZT), osvětlení, okna, revizní klapky a dvířka včetně vyztužení profily pro stěnu tl. do 100 mm, velikost do 0,10 m2</t>
  </si>
  <si>
    <t>582295578</t>
  </si>
  <si>
    <t>https://podminky.urs.cz/item/CS_URS_2024_01/763121911</t>
  </si>
  <si>
    <t>Tabulka ostatních prvků</t>
  </si>
  <si>
    <t>"ozn. X.1" 3</t>
  </si>
  <si>
    <t>83</t>
  </si>
  <si>
    <t>763172387</t>
  </si>
  <si>
    <t>Montáž dvířek pro konstrukce ze sádrokartonových desek revizních dvouplášťových pro příčky a předsazené stěny ostatních velikostí do 0,16 m2</t>
  </si>
  <si>
    <t>2056919230</t>
  </si>
  <si>
    <t>https://podminky.urs.cz/item/CS_URS_2024_01/763172387</t>
  </si>
  <si>
    <t>84</t>
  </si>
  <si>
    <t>5903075R</t>
  </si>
  <si>
    <t>dvířka revizní jednokřídlá pod obklad s automatickým zámkem 150x150mm</t>
  </si>
  <si>
    <t>1918725822</t>
  </si>
  <si>
    <t>Poznámka k položce:_x000D_
hliníková nosná konstrukce s SDK deskou a nalepeným obkladem</t>
  </si>
  <si>
    <t>85</t>
  </si>
  <si>
    <t>763111717</t>
  </si>
  <si>
    <t>Příčka ze sádrokartonových desek ostatní konstrukce a práce na příčkách ze sádrokartonových desek základní penetrační nátěr (oboustranný)</t>
  </si>
  <si>
    <t>-292726268</t>
  </si>
  <si>
    <t>https://podminky.urs.cz/item/CS_URS_2024_01/763111717</t>
  </si>
  <si>
    <t>"příčky" 13,661</t>
  </si>
  <si>
    <t>86</t>
  </si>
  <si>
    <t>763121714</t>
  </si>
  <si>
    <t>Stěna předsazená ze sádrokartonových desek ostatní konstrukce a práce na předsazených stěnách ze sádrokartonových desek základní penetrační nátěr</t>
  </si>
  <si>
    <t>1719850251</t>
  </si>
  <si>
    <t>https://podminky.urs.cz/item/CS_URS_2024_01/763121714</t>
  </si>
  <si>
    <t>"předstěny" 6,63+1,085+1,67*0,4+2,87*0,65</t>
  </si>
  <si>
    <t>87</t>
  </si>
  <si>
    <t>763131714</t>
  </si>
  <si>
    <t>Podhled ze sádrokartonových desek ostatní práce a konstrukce na podhledech ze sádrokartonových desek základní penetrační nátěr</t>
  </si>
  <si>
    <t>1452392482</t>
  </si>
  <si>
    <t>https://podminky.urs.cz/item/CS_URS_2024_01/763131714</t>
  </si>
  <si>
    <t>88</t>
  </si>
  <si>
    <t>763251211</t>
  </si>
  <si>
    <t>Podlaha ze sádrovláknitých desek na pero a drážku z podlahových prvků tl. 25 mm podlaha tl. 25 mm bez podsypu</t>
  </si>
  <si>
    <t>57261901</t>
  </si>
  <si>
    <t>https://podminky.urs.cz/item/CS_URS_2024_01/763251211</t>
  </si>
  <si>
    <t>89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</si>
  <si>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</si>
  <si>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</si>
  <si>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-1916115252</t>
  </si>
  <si>
    <t>https://podminky.urs.cz/item/CS_URS_2024_01/998763513</t>
  </si>
  <si>
    <t>766</t>
  </si>
  <si>
    <t>Konstrukce truhlářské</t>
  </si>
  <si>
    <t>90</t>
  </si>
  <si>
    <t>D.1</t>
  </si>
  <si>
    <t>D+M vnitřní dveře 1kř 700x2100 mm, plné, otočné, CPL laminát, vč kování a obložkové zárubně, specifikace dle PD</t>
  </si>
  <si>
    <t>926354105</t>
  </si>
  <si>
    <t>Výpis dveří</t>
  </si>
  <si>
    <t>"ozn. D.1" 1</t>
  </si>
  <si>
    <t>91</t>
  </si>
  <si>
    <t>D.2</t>
  </si>
  <si>
    <t>D+M vnitřní dveře 1kř 700x2100 mm, prosklené, otočné, CPL laminát, vč kování a obložkové zárubně, specifikace dle PD</t>
  </si>
  <si>
    <t>1717718738</t>
  </si>
  <si>
    <t>"ozn. D.2" 1</t>
  </si>
  <si>
    <t>92</t>
  </si>
  <si>
    <t>D.3</t>
  </si>
  <si>
    <t>D+M vnitřní dveře 1kř 800x2100 mm, prosklené, otočné, CPL laminát, dekor dle původních 2kř dveří, vč kování a obložkové zárubně, specifikace dle PD</t>
  </si>
  <si>
    <t>1252801608</t>
  </si>
  <si>
    <t>"ozn. D.3" 1</t>
  </si>
  <si>
    <t>93</t>
  </si>
  <si>
    <t>D.4</t>
  </si>
  <si>
    <t>D+M vnitřní dveře 1kř 800x2100 mm, plné, otočné, CPL laminát, vč kování a obložkové zárubně, specifikace dle PD</t>
  </si>
  <si>
    <t>-1148296367</t>
  </si>
  <si>
    <t>"ozn. D.4" 1</t>
  </si>
  <si>
    <t>94</t>
  </si>
  <si>
    <t>D.5</t>
  </si>
  <si>
    <t>D+M repase vstupních dveří 900x2100 mm, specifikace dle PD</t>
  </si>
  <si>
    <t>-1522392343</t>
  </si>
  <si>
    <t>"ozn. D.5" 1</t>
  </si>
  <si>
    <t>95</t>
  </si>
  <si>
    <t>O.1</t>
  </si>
  <si>
    <t>D+M repase okna 540x900 mm, nový nátěr rámu a parapetu vč přípravy podkladu, specifikace dle PD</t>
  </si>
  <si>
    <t>42424331</t>
  </si>
  <si>
    <t>Tabulka oken</t>
  </si>
  <si>
    <t>"ozn. O.1" 1</t>
  </si>
  <si>
    <t>96</t>
  </si>
  <si>
    <t>O.2</t>
  </si>
  <si>
    <t>D+M repase okna 380x745 mm, nový nátěr rámu a parapetu vč přípravy podkladu, osadit nové dvojsklo, specifikace dle PD</t>
  </si>
  <si>
    <t>1581648088</t>
  </si>
  <si>
    <t>"ozn. O.2" 1</t>
  </si>
  <si>
    <t>97</t>
  </si>
  <si>
    <t>O.3</t>
  </si>
  <si>
    <t>D+M repase okna 385x1300 mm, nový nátěr rámu a parapetu vč přípravy podkladu, osadit nové dvojsklo, specifikace dle PD</t>
  </si>
  <si>
    <t>-159257101</t>
  </si>
  <si>
    <t>"ozn. O.3" 1</t>
  </si>
  <si>
    <t>98</t>
  </si>
  <si>
    <t>O.4</t>
  </si>
  <si>
    <t>D+M repase okna 590x745 mm, nový nátěr rámu a parapetu vč přípravy podkladu, osadit nové dvojsklo, specifikace dle PD</t>
  </si>
  <si>
    <t>646434526</t>
  </si>
  <si>
    <t>"ozn. O.4" 1</t>
  </si>
  <si>
    <t>99</t>
  </si>
  <si>
    <t>X.6_A</t>
  </si>
  <si>
    <t>D+M kuchyňská linka vč. horních skříněk a pracovní desky, kompletní provedení, specifikace dle PD</t>
  </si>
  <si>
    <t>1418127731</t>
  </si>
  <si>
    <t>Tabulka truhlářských výrobků</t>
  </si>
  <si>
    <t>"ozn. X.6" 1</t>
  </si>
  <si>
    <t>100</t>
  </si>
  <si>
    <t>X.6_B</t>
  </si>
  <si>
    <t>D+M spotřebiče do kuchyňské linky, specifikace dle PD</t>
  </si>
  <si>
    <t>-5513325</t>
  </si>
  <si>
    <t>Poznámka k položce:_x000D_
elektrická trouba, varná deska, myčka, digestoř</t>
  </si>
  <si>
    <t>101</t>
  </si>
  <si>
    <t>998766313</t>
  </si>
  <si>
    <t>Přesun hmot pro konstrukce truhlářské stanovený procentní sazbou (%) z ceny vodorovná dopravní vzdálenost do 50 m ruční (bez užití mechanizace) v objektech výšky přes 12 do 24 m</t>
  </si>
  <si>
    <t>-81264422</t>
  </si>
  <si>
    <t>https://podminky.urs.cz/item/CS_URS_2024_01/998766313</t>
  </si>
  <si>
    <t>771</t>
  </si>
  <si>
    <t>Podlahy z dlaždic</t>
  </si>
  <si>
    <t>102</t>
  </si>
  <si>
    <t>771121011</t>
  </si>
  <si>
    <t>Příprava podkladu před provedením dlažby nátěr penetrační na podlahu</t>
  </si>
  <si>
    <t>1647801189</t>
  </si>
  <si>
    <t>https://podminky.urs.cz/item/CS_URS_2024_01/771121011</t>
  </si>
  <si>
    <t>103</t>
  </si>
  <si>
    <t>771574416</t>
  </si>
  <si>
    <t>Montáž podlah z dlaždic keramických lepených cementovým flexibilním lepidlem hladkých, tloušťky do 10 mm přes 9 do 12 ks/m2</t>
  </si>
  <si>
    <t>-1255660689</t>
  </si>
  <si>
    <t>https://podminky.urs.cz/item/CS_URS_2024_01/771574416</t>
  </si>
  <si>
    <t>104</t>
  </si>
  <si>
    <t>5976112R</t>
  </si>
  <si>
    <t>dlažba keramická slinutá 300x300 mm, specifikace dle standardů</t>
  </si>
  <si>
    <t>4344667</t>
  </si>
  <si>
    <t>12,12*1,1 'Přepočtené koeficientem množství</t>
  </si>
  <si>
    <t>105</t>
  </si>
  <si>
    <t>771577211</t>
  </si>
  <si>
    <t>Montáž podlah z dlaždic keramických lepených cementovým flexibilním lepidlem Příplatek k cenám za plochu do 5 m2 jednotlivě</t>
  </si>
  <si>
    <t>-815075268</t>
  </si>
  <si>
    <t>https://podminky.urs.cz/item/CS_URS_2024_01/771577211</t>
  </si>
  <si>
    <t>106</t>
  </si>
  <si>
    <t>771474113</t>
  </si>
  <si>
    <t>Montáž soklů z dlaždic keramických lepených cementovým flexibilním lepidlem rovných, výšky přes 90 do 120 mm</t>
  </si>
  <si>
    <t>189447312</t>
  </si>
  <si>
    <t>https://podminky.urs.cz/item/CS_URS_2024_01/771474113</t>
  </si>
  <si>
    <t>"m.č. 1.01" 13,5-(0,9+0,7*2+0,8*2)</t>
  </si>
  <si>
    <t>"m.č. 1.02" 1,305+1,04+1,5+0,16-0,7</t>
  </si>
  <si>
    <t>107</t>
  </si>
  <si>
    <t>5976118R</t>
  </si>
  <si>
    <t>sokl keramický tl do 10mm výšky přes 90 do 120mm, dekor dle dlažby</t>
  </si>
  <si>
    <t>1188882743</t>
  </si>
  <si>
    <t>12,905*1,1 'Přepočtené koeficientem množství</t>
  </si>
  <si>
    <t>108</t>
  </si>
  <si>
    <t>771591115</t>
  </si>
  <si>
    <t>Podlahy - dokončovací práce spárování silikonem</t>
  </si>
  <si>
    <t>1789367835</t>
  </si>
  <si>
    <t>https://podminky.urs.cz/item/CS_URS_2024_01/771591115</t>
  </si>
  <si>
    <t>dlažba/sokl</t>
  </si>
  <si>
    <t>12,905</t>
  </si>
  <si>
    <t>dlažba/obklad</t>
  </si>
  <si>
    <t>"m.č. 1.02" 6,64-0,9</t>
  </si>
  <si>
    <t>"m.č. 1.05" 4,3-0,7</t>
  </si>
  <si>
    <t>109</t>
  </si>
  <si>
    <t>771591112</t>
  </si>
  <si>
    <t>Izolace podlahy pod dlažbu nátěrem nebo stěrkou ve dvou vrstvách</t>
  </si>
  <si>
    <t>418281546</t>
  </si>
  <si>
    <t>https://podminky.urs.cz/item/CS_URS_2024_01/771591112</t>
  </si>
  <si>
    <t>Poznámka k položce:_x000D_
vč vytažení 300 mm nad podlahu a systémového ukončení</t>
  </si>
  <si>
    <t>Nový stav, Skladba P.3</t>
  </si>
  <si>
    <t>110</t>
  </si>
  <si>
    <t>771591241</t>
  </si>
  <si>
    <t>Izolace podlahy pod dlažbu těsnícími izolačními pásy vnitřní kout</t>
  </si>
  <si>
    <t>1680634731</t>
  </si>
  <si>
    <t>https://podminky.urs.cz/item/CS_URS_2024_01/771591241</t>
  </si>
  <si>
    <t>"m.č. 1.02" 4</t>
  </si>
  <si>
    <t>"m.č. 1.05" 5</t>
  </si>
  <si>
    <t>111</t>
  </si>
  <si>
    <t>771591264</t>
  </si>
  <si>
    <t>Izolace podlahy pod dlažbu těsnícími izolačními pásy mezi podlahou a stěnu</t>
  </si>
  <si>
    <t>1281459420</t>
  </si>
  <si>
    <t>https://podminky.urs.cz/item/CS_URS_2024_01/771591264</t>
  </si>
  <si>
    <t>112</t>
  </si>
  <si>
    <t>998771313</t>
  </si>
  <si>
    <t>Přesun hmot pro podlahy z dlaždic stanovený procentní sazbou (%) z ceny vodorovná dopravní vzdálenost do 50 m ruční (bez užití mechanizace) v objektech výšky přes 12 do 24 m</t>
  </si>
  <si>
    <t>2123900307</t>
  </si>
  <si>
    <t>https://podminky.urs.cz/item/CS_URS_2024_01/998771313</t>
  </si>
  <si>
    <t>775</t>
  </si>
  <si>
    <t>Podlahy skládané</t>
  </si>
  <si>
    <t>113</t>
  </si>
  <si>
    <t>775511800</t>
  </si>
  <si>
    <t>Demontáž podlah vlysových do suti s lištami lepených</t>
  </si>
  <si>
    <t>-2085888667</t>
  </si>
  <si>
    <t>https://podminky.urs.cz/item/CS_URS_2024_01/775511800</t>
  </si>
  <si>
    <t>114</t>
  </si>
  <si>
    <t>775145811</t>
  </si>
  <si>
    <t>Demontáž ostatních prvků skládaných podlah podložek a parozábran volně položených</t>
  </si>
  <si>
    <t>-1628421554</t>
  </si>
  <si>
    <t>https://podminky.urs.cz/item/CS_URS_2024_01/775145811</t>
  </si>
  <si>
    <t>776</t>
  </si>
  <si>
    <t>Podlahy povlakové</t>
  </si>
  <si>
    <t>115</t>
  </si>
  <si>
    <t>776201814</t>
  </si>
  <si>
    <t>Demontáž povlakových podlahovin volně položených podlepených páskou</t>
  </si>
  <si>
    <t>-191781870</t>
  </si>
  <si>
    <t>https://podminky.urs.cz/item/CS_URS_2024_01/776201814</t>
  </si>
  <si>
    <t>Stávající stav, 2 vrstvy</t>
  </si>
  <si>
    <t>"m.č. 1.01" 7,93*2</t>
  </si>
  <si>
    <t>"m.č. 1.02" 1,31*2</t>
  </si>
  <si>
    <t>"m.č. 1.03" 2,43*2</t>
  </si>
  <si>
    <t>116</t>
  </si>
  <si>
    <t>776410811</t>
  </si>
  <si>
    <t>Demontáž soklíků nebo lišt pryžových nebo plastových</t>
  </si>
  <si>
    <t>217269572</t>
  </si>
  <si>
    <t>https://podminky.urs.cz/item/CS_URS_2024_01/776410811</t>
  </si>
  <si>
    <t>"m.č. 1.01" 15,2-(0,65*4+0,9*2)</t>
  </si>
  <si>
    <t>"m.č. 1.02" 4,5-0,65</t>
  </si>
  <si>
    <t>"m.č. 1.03" 6,3-0,65</t>
  </si>
  <si>
    <t>117</t>
  </si>
  <si>
    <t>776121321</t>
  </si>
  <si>
    <t>Příprava podkladu povlakových podlah a stěn penetrace neředěná podlah</t>
  </si>
  <si>
    <t>1798673145</t>
  </si>
  <si>
    <t>https://podminky.urs.cz/item/CS_URS_2024_01/776121321</t>
  </si>
  <si>
    <t>118</t>
  </si>
  <si>
    <t>776231111</t>
  </si>
  <si>
    <t>Montáž podlahovin z vinylu lepením lamel nebo čtverců standardním lepidlem</t>
  </si>
  <si>
    <t>476571151</t>
  </si>
  <si>
    <t>https://podminky.urs.cz/item/CS_URS_2024_01/776231111</t>
  </si>
  <si>
    <t>119</t>
  </si>
  <si>
    <t>2841105R</t>
  </si>
  <si>
    <t>vinylová podlahovina tl. 2 mm s vloženým skelným rounem a ochrannou vrstvou PUR laku, specifikace dle standardů</t>
  </si>
  <si>
    <t>451036842</t>
  </si>
  <si>
    <t>35,24*1,1 'Přepočtené koeficientem množství</t>
  </si>
  <si>
    <t>120</t>
  </si>
  <si>
    <t>776421111</t>
  </si>
  <si>
    <t>Montáž lišt obvodových lepených</t>
  </si>
  <si>
    <t>1361930523</t>
  </si>
  <si>
    <t>https://podminky.urs.cz/item/CS_URS_2024_01/776421111</t>
  </si>
  <si>
    <t>"m.č. 1.03" 16,3-0,8</t>
  </si>
  <si>
    <t>"m.č. 1.04" 20,5-0,8</t>
  </si>
  <si>
    <t>121</t>
  </si>
  <si>
    <t>2834216R</t>
  </si>
  <si>
    <t>lišta podlahová systémová soklová</t>
  </si>
  <si>
    <t>1313778973</t>
  </si>
  <si>
    <t>35,2*1,02 'Přepočtené koeficientem množství</t>
  </si>
  <si>
    <t>122</t>
  </si>
  <si>
    <t>776421311</t>
  </si>
  <si>
    <t>Montáž lišt přechodových samolepících</t>
  </si>
  <si>
    <t>1124045631</t>
  </si>
  <si>
    <t>https://podminky.urs.cz/item/CS_URS_2024_01/776421311</t>
  </si>
  <si>
    <t>Tabulka ostatních výrobků</t>
  </si>
  <si>
    <t>"ozn. X.3" 0,7*2</t>
  </si>
  <si>
    <t>"ozn. X.4" 0,8</t>
  </si>
  <si>
    <t>123</t>
  </si>
  <si>
    <t>5905413R</t>
  </si>
  <si>
    <t>profil přechodový hliníkový pro PVC podlahy 30 mm</t>
  </si>
  <si>
    <t>1993440107</t>
  </si>
  <si>
    <t>2,2*1,02 'Přepočtené koeficientem množství</t>
  </si>
  <si>
    <t>124</t>
  </si>
  <si>
    <t>998776313</t>
  </si>
  <si>
    <t>Přesun hmot pro podlahy povlakové stanovený procentní sazbou (%) z ceny vodorovná dopravní vzdálenost do 50 m ruční (bez užití mechanizace) v objektech výšky přes 12 do 24 m</t>
  </si>
  <si>
    <t>-1896574426</t>
  </si>
  <si>
    <t>https://podminky.urs.cz/item/CS_URS_2024_01/998776313</t>
  </si>
  <si>
    <t>781</t>
  </si>
  <si>
    <t>Dokončovací práce - obklady</t>
  </si>
  <si>
    <t>125</t>
  </si>
  <si>
    <t>781472217</t>
  </si>
  <si>
    <t>Montáž keramických obkladů stěn lepených cementovým flexibilním lepidlem hladkých přes 12 do 19 ks/m2</t>
  </si>
  <si>
    <t>1977579836</t>
  </si>
  <si>
    <t>https://podminky.urs.cz/item/CS_URS_2024_01/781472217</t>
  </si>
  <si>
    <t>"obklad na SDK" (1,85+1,485)*2,87-0,55*1,375</t>
  </si>
  <si>
    <t>"obklad cihla" (0,6+1,67+0,16)*2,87</t>
  </si>
  <si>
    <t>m.č. 1.04</t>
  </si>
  <si>
    <t>"obklad na SDK" 0,625*0,7</t>
  </si>
  <si>
    <t>"obklad cihla" 2,5*0,7</t>
  </si>
  <si>
    <t>m.č. 1.05</t>
  </si>
  <si>
    <t>"obklad cihla" (1,42+0,885)*2*2,87+0,7*0,15-(0,7*2,1+0,38*0,745)</t>
  </si>
  <si>
    <t>126</t>
  </si>
  <si>
    <t>5976170R</t>
  </si>
  <si>
    <t>obklad keramický 250x330 mm, specifikace dle standardů</t>
  </si>
  <si>
    <t>785297541</t>
  </si>
  <si>
    <t>29,56*1,1 'Přepočtené koeficientem množství</t>
  </si>
  <si>
    <t>127</t>
  </si>
  <si>
    <t>781492351</t>
  </si>
  <si>
    <t>Obklad - dokončující práce montáž profilu lepeného flexibilním cementovým rychletuhnoucím lepidlem ukončovacího</t>
  </si>
  <si>
    <t>-1371242815</t>
  </si>
  <si>
    <t>https://podminky.urs.cz/item/CS_URS_2024_01/781492351</t>
  </si>
  <si>
    <t>"m.č. 1.02" 0,65+1,85+1,485+1,67+0,16+2,87*2</t>
  </si>
  <si>
    <t>"m.č. 1.05" (1,42+0,885)*2+2,87+0,7</t>
  </si>
  <si>
    <t>128</t>
  </si>
  <si>
    <t>1941600R</t>
  </si>
  <si>
    <t>lišta ukončovací, specifikace dle PD</t>
  </si>
  <si>
    <t>468012503</t>
  </si>
  <si>
    <t>19,735*1,05 'Přepočtené koeficientem množství</t>
  </si>
  <si>
    <t>129</t>
  </si>
  <si>
    <t>781495115</t>
  </si>
  <si>
    <t>Obklad - dokončující práce ostatní práce spárování silikonem</t>
  </si>
  <si>
    <t>260969974</t>
  </si>
  <si>
    <t>https://podminky.urs.cz/item/CS_URS_2024_01/781495115</t>
  </si>
  <si>
    <t>kouty</t>
  </si>
  <si>
    <t>"m.č. 1.02" 2,87*4</t>
  </si>
  <si>
    <t>"m.č. 1.05" 2,87*5</t>
  </si>
  <si>
    <t>130</t>
  </si>
  <si>
    <t>781131112</t>
  </si>
  <si>
    <t>Izolace stěny pod obklad izolace nátěrem nebo stěrkou ve dvou vrstvách</t>
  </si>
  <si>
    <t>907928971</t>
  </si>
  <si>
    <t>https://podminky.urs.cz/item/CS_URS_2024_01/781131112</t>
  </si>
  <si>
    <t>"koupelna" (0,65+1,85+1,485)*2,87-0,55*1,375</t>
  </si>
  <si>
    <t>"dřez" 1,7*0,6</t>
  </si>
  <si>
    <t>131</t>
  </si>
  <si>
    <t>781131241</t>
  </si>
  <si>
    <t>Izolace stěny pod obklad izolace těsnícími izolačními pásy vnitřní kout</t>
  </si>
  <si>
    <t>-1624016969</t>
  </si>
  <si>
    <t>https://podminky.urs.cz/item/CS_URS_2024_01/781131241</t>
  </si>
  <si>
    <t>132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</si>
  <si>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</si>
  <si>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</si>
  <si>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</si>
  <si>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</si>
  <si>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133</t>
  </si>
  <si>
    <t>998781313</t>
  </si>
  <si>
    <t>Přesun hmot pro obklady keramické stanovený procentní sazbou (%) z ceny vodorovná dopravní vzdálenost do 50 m ruční (bez užití mechanizace) v objektech výšky přes 12 do 24 m</t>
  </si>
  <si>
    <t>-465877165</t>
  </si>
  <si>
    <t>https://podminky.urs.cz/item/CS_URS_2024_01/998781313</t>
  </si>
  <si>
    <t>783</t>
  </si>
  <si>
    <t>Dokončovací práce - nátěry</t>
  </si>
  <si>
    <t>134</t>
  </si>
  <si>
    <t>783306807</t>
  </si>
  <si>
    <t>Odstranění nátěrů ze zámečnických konstrukcí odstraňovačem nátěrů s obroušením</t>
  </si>
  <si>
    <t>583541300</t>
  </si>
  <si>
    <t>https://podminky.urs.cz/item/CS_URS_2024_01/783306807</t>
  </si>
  <si>
    <t xml:space="preserve">Výpis dveří, nátěr zárubní </t>
  </si>
  <si>
    <t>"ozn. D.5" 0,9*2,1</t>
  </si>
  <si>
    <t>135</t>
  </si>
  <si>
    <t>783301311</t>
  </si>
  <si>
    <t>Příprava podkladu zámečnických konstrukcí před provedením nátěru odmaštění odmašťovačem vodou ředitelným</t>
  </si>
  <si>
    <t>-1271053838</t>
  </si>
  <si>
    <t>https://podminky.urs.cz/item/CS_URS_2024_01/783301311</t>
  </si>
  <si>
    <t>136</t>
  </si>
  <si>
    <t>783314203</t>
  </si>
  <si>
    <t>Základní antikorozní nátěr zámečnických konstrukcí jednonásobný syntetický samozákladující</t>
  </si>
  <si>
    <t>941752152</t>
  </si>
  <si>
    <t>https://podminky.urs.cz/item/CS_URS_2024_01/783314203</t>
  </si>
  <si>
    <t>137</t>
  </si>
  <si>
    <t>783315103</t>
  </si>
  <si>
    <t>Mezinátěr zámečnických konstrukcí jednonásobný syntetický samozákladující</t>
  </si>
  <si>
    <t>221461609</t>
  </si>
  <si>
    <t>https://podminky.urs.cz/item/CS_URS_2024_01/783315103</t>
  </si>
  <si>
    <t>138</t>
  </si>
  <si>
    <t>783317105</t>
  </si>
  <si>
    <t>Krycí nátěr (email) zámečnických konstrukcí jednonásobný syntetický samozákladující</t>
  </si>
  <si>
    <t>202930941</t>
  </si>
  <si>
    <t>https://podminky.urs.cz/item/CS_URS_2024_01/783317105</t>
  </si>
  <si>
    <t>784</t>
  </si>
  <si>
    <t>Dokončovací práce - malby a tapety</t>
  </si>
  <si>
    <t>139</t>
  </si>
  <si>
    <t>784121001</t>
  </si>
  <si>
    <t>Oškrabání malby v místnostech výšky do 3,80 m</t>
  </si>
  <si>
    <t>-482256329</t>
  </si>
  <si>
    <t>https://podminky.urs.cz/item/CS_URS_2024_01/784121001</t>
  </si>
  <si>
    <t>předpoklad otlučených omítek 10%</t>
  </si>
  <si>
    <t>"otlučené stropy" 43,22*0,9</t>
  </si>
  <si>
    <t>"otlučené stěny" 96,386*0,9</t>
  </si>
  <si>
    <t>140</t>
  </si>
  <si>
    <t>784121011</t>
  </si>
  <si>
    <t>Rozmývání podkladu po oškrabání malby v místnostech výšky do 3,80 m</t>
  </si>
  <si>
    <t>-143535270</t>
  </si>
  <si>
    <t>https://podminky.urs.cz/item/CS_URS_2024_01/784121011</t>
  </si>
  <si>
    <t>141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</si>
  <si>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</si>
  <si>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</si>
  <si>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</si>
  <si>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</si>
  <si>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m.č. 1.01</t>
  </si>
  <si>
    <t>13,5*2,87+6,86</t>
  </si>
  <si>
    <t>10,0*2,87+4,14</t>
  </si>
  <si>
    <t>m.č. 1.03</t>
  </si>
  <si>
    <t>16,3*2,87+14,64</t>
  </si>
  <si>
    <t>20,5*2,87+20,6</t>
  </si>
  <si>
    <t>4,6*2,87+1,12</t>
  </si>
  <si>
    <t>odpočet obklady</t>
  </si>
  <si>
    <t>-29,56</t>
  </si>
  <si>
    <t>142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</si>
  <si>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</si>
  <si>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</si>
  <si>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</si>
  <si>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</si>
  <si>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</si>
  <si>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</si>
  <si>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</si>
  <si>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</si>
  <si>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</si>
  <si>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</si>
  <si>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</si>
  <si>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</si>
  <si>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Opravy odpadního potrubí plastového vsazení odbočky</t>
  </si>
  <si>
    <t>ks</t>
  </si>
  <si>
    <t>1.02</t>
  </si>
  <si>
    <t>HT50 vč. tvarovek, dodávka a montáž</t>
  </si>
  <si>
    <t>bm</t>
  </si>
  <si>
    <t>1.03</t>
  </si>
  <si>
    <t>objímka instalační pevná dvoušroubová DN 50</t>
  </si>
  <si>
    <t>1.04</t>
  </si>
  <si>
    <t>HT110 vč. tvarovek, dodávka a montáž</t>
  </si>
  <si>
    <t>1.05</t>
  </si>
  <si>
    <t>objímka instalační pevná dvoušroubová DN 110</t>
  </si>
  <si>
    <t>1.06</t>
  </si>
  <si>
    <t>Vyměření přípojek na potrubí vyvedení a upevnění odpadních výpustek DN 50</t>
  </si>
  <si>
    <t>1.07</t>
  </si>
  <si>
    <t>Vyměření přípojek na potrubí vyvedení a upevnění odpadních výpustek DN 110</t>
  </si>
  <si>
    <t>1.08</t>
  </si>
  <si>
    <t>Zápachové uzávěrky podomítkové (Pe) s krycí deskou pro pračku a myčku DN 40/50 s přípojem vody a elektřiny</t>
  </si>
  <si>
    <t>1.09</t>
  </si>
  <si>
    <t>Návleková tepelná izolace tl. 20 mm pro DN70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</si>
  <si>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</si>
  <si>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</si>
  <si>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</si>
  <si>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</si>
  <si>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</si>
  <si>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</si>
  <si>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</si>
  <si>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</si>
  <si>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</si>
  <si>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</si>
  <si>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</si>
  <si>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</si>
  <si>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</si>
  <si>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</si>
  <si>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</si>
  <si>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sodvodňovacím ventilem G 3/4"</t>
  </si>
  <si>
    <t>3.</t>
  </si>
  <si>
    <t>Montáž zařizovacích předmětů</t>
  </si>
  <si>
    <t>3.01</t>
  </si>
  <si>
    <t>Geberit modul do jádra včetně klozetu a sedátka, dodávka a montáž</t>
  </si>
  <si>
    <t>3.02</t>
  </si>
  <si>
    <t>Umyvadla keramická bílá bez výtokových armatur připevněná na stěnu šrouby bez sloupu nebo krytu na sifon, šířka umyvadla 600 mm, hloubka 450 mm</t>
  </si>
  <si>
    <t>3.03</t>
  </si>
  <si>
    <t>Umyvadla keramická bílá bez výtokových armatur připevněná na stěnu šrouby bez sloupu nebo krytu na sifon, šířka umyvadla 480 mm, hloubka 280 mm</t>
  </si>
  <si>
    <t>3.04</t>
  </si>
  <si>
    <t>Sprchové vaničky litý mramor obdélníkové 1000x800 mm</t>
  </si>
  <si>
    <t>3.05</t>
  </si>
  <si>
    <t>Rohový sprchový kout s výplní čirého skla, posuvný systém otevírání, 1000x800 mm</t>
  </si>
  <si>
    <t>3.06</t>
  </si>
  <si>
    <t>Dřezy bez výtokových armatur jednoduché se zápachovou uzávěrkou nerezové</t>
  </si>
  <si>
    <t>3.07</t>
  </si>
  <si>
    <t>Umyvadlová stojánková baterie páková s výpustí, dodávka a montáž</t>
  </si>
  <si>
    <t>3.08</t>
  </si>
  <si>
    <t>Dřezová stojánková baterie páková s výpustí, dodávka a montáž</t>
  </si>
  <si>
    <t>3.09</t>
  </si>
  <si>
    <t>Baterie sprchové montáž nástěnných baterií s nastavitelnou výškou sprchy</t>
  </si>
  <si>
    <t>3.10</t>
  </si>
  <si>
    <t>Baterie sprchová páková včetně sprchové soupravy 150mm chrom</t>
  </si>
  <si>
    <t>3.11</t>
  </si>
  <si>
    <t>Ventily odpadní pro zařizovací předměty dřezové s přepadem G 6/4"</t>
  </si>
  <si>
    <t>3.12</t>
  </si>
  <si>
    <t>Zápachové uzávěrky zařizovacích předmětů pro umyvadla DN 40</t>
  </si>
  <si>
    <t>3.13</t>
  </si>
  <si>
    <t>Zápachové uzávěrky zařizovacích předmětů pro dřezy DN 40/50</t>
  </si>
  <si>
    <t>3.14</t>
  </si>
  <si>
    <t>Zápachové uzávěrky zařizovacích předmětů pro vany sprchových koutů s kulovým kloubem na odtoku DN 40/50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</si>
  <si>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</si>
  <si>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</si>
  <si>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</si>
  <si>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</si>
  <si>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</si>
  <si>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</si>
  <si>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</si>
  <si>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ÚT - Vytápění</t>
  </si>
  <si>
    <t xml:space="preserve">1. - otopná tělesa </t>
  </si>
  <si>
    <t>2. - potrubí</t>
  </si>
  <si>
    <t>3. - trubicová tepelná izolace</t>
  </si>
  <si>
    <t>4. - ostatní</t>
  </si>
  <si>
    <t xml:space="preserve">otopná tělesa </t>
  </si>
  <si>
    <t>1.1</t>
  </si>
  <si>
    <t>deskové otopné těleso v. 600 mm, výkon 0,4 kW (70/50°C), dodávka a montáž</t>
  </si>
  <si>
    <t>Poznámka k položce:_x000D_
včetně upevnění</t>
  </si>
  <si>
    <t>1.2</t>
  </si>
  <si>
    <t>deskové otopné těleso v. 600 mm, výkon 0,9 kW (70/50°C), dodávka a montáž</t>
  </si>
  <si>
    <t>1.3</t>
  </si>
  <si>
    <t>připojovací H-šroubení s vypouštěním dodávka a montáž</t>
  </si>
  <si>
    <t>1.4</t>
  </si>
  <si>
    <t>termostatická hlavice, dodávka a montáž</t>
  </si>
  <si>
    <t>1.5</t>
  </si>
  <si>
    <t>indikátor topných nákladů, dodávka a montáž</t>
  </si>
  <si>
    <t>Poznámka k položce:_x000D_
přesný typ ITN bude konzultován a určen organizací zajišťující odečet indikátorů, nutná kompatibilita se stávajícím systémem odečtů</t>
  </si>
  <si>
    <t>potrubí</t>
  </si>
  <si>
    <t>2.1</t>
  </si>
  <si>
    <t>Cu 15x1,0 včetně tvarovek a kotvení dodávka a montáž</t>
  </si>
  <si>
    <t>Poznámka k položce:_x000D_
měděné potrubí</t>
  </si>
  <si>
    <t>trubicová tepelná izolace</t>
  </si>
  <si>
    <t>3.1</t>
  </si>
  <si>
    <t>vnitřní průměr DN15, tl. stěny 20 mm dodávka a montáž</t>
  </si>
  <si>
    <t>ostatní</t>
  </si>
  <si>
    <t>4.1</t>
  </si>
  <si>
    <t>očištění otopných těles</t>
  </si>
  <si>
    <t>Poznámka k položce:_x000D_
pouze od povrchových nečistot</t>
  </si>
  <si>
    <t>4.2</t>
  </si>
  <si>
    <t>nátěr stávajících článkových těles</t>
  </si>
  <si>
    <t>4.3</t>
  </si>
  <si>
    <t>zkouška těsnosti</t>
  </si>
  <si>
    <t>kpl</t>
  </si>
  <si>
    <t>4.4</t>
  </si>
  <si>
    <t>provozní zkoušky</t>
  </si>
  <si>
    <t>4.5</t>
  </si>
  <si>
    <t>proplach potrubí</t>
  </si>
  <si>
    <t>4.6</t>
  </si>
  <si>
    <t>částečné vypouštění a napuštění soustavy</t>
  </si>
  <si>
    <t>4.7</t>
  </si>
  <si>
    <t>zaregulování soustavy</t>
  </si>
  <si>
    <t>EL - Elektroinstalace</t>
  </si>
  <si>
    <t>EL001</t>
  </si>
  <si>
    <t>Dvojnásobná zásuvka</t>
  </si>
  <si>
    <t>EL002</t>
  </si>
  <si>
    <t>El. vývod 3-fázový</t>
  </si>
  <si>
    <t>EL003</t>
  </si>
  <si>
    <t>Křížový vypínač</t>
  </si>
  <si>
    <t>EL004</t>
  </si>
  <si>
    <t>Střídavý vypínač</t>
  </si>
  <si>
    <t>EL005</t>
  </si>
  <si>
    <t>Sériový přepínač střídavý</t>
  </si>
  <si>
    <t>EL006</t>
  </si>
  <si>
    <t>Sériový vypínač</t>
  </si>
  <si>
    <t>EL007</t>
  </si>
  <si>
    <t>Trojitá zásuvka</t>
  </si>
  <si>
    <t>EL008</t>
  </si>
  <si>
    <t>Vypínač</t>
  </si>
  <si>
    <t>EL009</t>
  </si>
  <si>
    <t>Zásuvka</t>
  </si>
  <si>
    <t>EL010</t>
  </si>
  <si>
    <t>Zásuvka STA</t>
  </si>
  <si>
    <t>EL011</t>
  </si>
  <si>
    <t>Zásuvka LAN</t>
  </si>
  <si>
    <t>EL012</t>
  </si>
  <si>
    <t>KU68</t>
  </si>
  <si>
    <t>EL013</t>
  </si>
  <si>
    <t>Svítidlo</t>
  </si>
  <si>
    <t>EL014</t>
  </si>
  <si>
    <t>Objímka E27</t>
  </si>
  <si>
    <t>EL015</t>
  </si>
  <si>
    <t>domácí telefon - dle typu systému</t>
  </si>
  <si>
    <t>EL016</t>
  </si>
  <si>
    <t>požární čidlo</t>
  </si>
  <si>
    <t>EL017</t>
  </si>
  <si>
    <t>CYKY-J 5x2,5</t>
  </si>
  <si>
    <t>EL018</t>
  </si>
  <si>
    <t>CYKY-J 3x2,5</t>
  </si>
  <si>
    <t>EL019</t>
  </si>
  <si>
    <t>CYKY-J 3x1,5</t>
  </si>
  <si>
    <t>EL020</t>
  </si>
  <si>
    <t>CYKY-O 3x1,5</t>
  </si>
  <si>
    <t>EL021</t>
  </si>
  <si>
    <t>CY6žz</t>
  </si>
  <si>
    <t>EL022</t>
  </si>
  <si>
    <t>UTP cat.5e</t>
  </si>
  <si>
    <t>EL023</t>
  </si>
  <si>
    <t>Koaxiál 75 Ohm</t>
  </si>
  <si>
    <t>EL024</t>
  </si>
  <si>
    <t>úprava RE</t>
  </si>
  <si>
    <t>hod</t>
  </si>
  <si>
    <t>EL025</t>
  </si>
  <si>
    <t>poplatky za hlavní jistič - distributor</t>
  </si>
  <si>
    <t>EL026</t>
  </si>
  <si>
    <t>rozvaděč R1</t>
  </si>
  <si>
    <t>EL027</t>
  </si>
  <si>
    <t>svorky Wago</t>
  </si>
  <si>
    <t>EL028</t>
  </si>
  <si>
    <t>trubka 2323</t>
  </si>
  <si>
    <t>EL029</t>
  </si>
  <si>
    <t>montážní práce</t>
  </si>
  <si>
    <t>EL030</t>
  </si>
  <si>
    <t>stavební přípomoce</t>
  </si>
  <si>
    <t>EL031</t>
  </si>
  <si>
    <t>PPV</t>
  </si>
  <si>
    <t>EL032</t>
  </si>
  <si>
    <t>doprava</t>
  </si>
  <si>
    <t>EL033</t>
  </si>
  <si>
    <t>přesun</t>
  </si>
  <si>
    <t>EL034</t>
  </si>
  <si>
    <t>dokumentace SPS</t>
  </si>
  <si>
    <t>EL035</t>
  </si>
  <si>
    <t>přípomoc reviznímu technikovi</t>
  </si>
  <si>
    <t>EL036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</si>
  <si>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</si>
  <si>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</si>
  <si>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</si>
  <si>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</si>
  <si>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</si>
  <si>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</si>
  <si>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</si>
  <si>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</si>
  <si>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</si>
  <si>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</si>
  <si>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</si>
  <si>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</si>
  <si>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-1912654159</t>
  </si>
  <si>
    <t>https://podminky.urs.cz/item/CS_URS_2024_01/013254000</t>
  </si>
  <si>
    <t>VRN3</t>
  </si>
  <si>
    <t>Zařízení staveniště</t>
  </si>
  <si>
    <t>030001000</t>
  </si>
  <si>
    <t>Kč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</si>
  <si>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</si>
  <si>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</si>
  <si>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</si>
  <si>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</si>
  <si>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</si>
  <si>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</si>
  <si>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</si>
  <si>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</si>
  <si>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</si>
  <si>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</si>
  <si>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</si>
  <si>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</si>
  <si>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</si>
  <si>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</si>
  <si>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</si>
  <si>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</si>
  <si>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</si>
  <si>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</si>
  <si>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</si>
  <si>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</si>
  <si>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</si>
  <si>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</si>
  <si>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</si>
  <si>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-502789522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</si>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</sst>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44" fontId="54" fillId="0" borderId="0" applyFont="0" applyFill="0" applyBorder="0" applyAlignment="0" applyProtection="0"/>
  </cellStyleXfs>
  <cellXfs count="3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23" fillId="0" borderId="23" xfId="0" applyFont="1" applyBorder="1" applyAlignment="1">
      <alignment horizontal="center" vertical="center" wrapText="1"/>
    </xf>
    <xf numFmtId="4" fontId="24" fillId="0" borderId="32" xfId="0" applyNumberFormat="1" applyFont="1" applyBorder="1"/>
    <xf numFmtId="0" fontId="8" fillId="0" borderId="33" xfId="0" applyFont="1" applyBorder="1"/>
    <xf numFmtId="0" fontId="23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23" fillId="0" borderId="34" xfId="0" applyFont="1" applyBorder="1" applyAlignment="1">
      <alignment horizontal="left" vertical="center"/>
    </xf>
    <xf numFmtId="0" fontId="22" fillId="4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5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168" fontId="55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5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971033621" TargetMode="External"/><Relationship Id="rId21" Type="http://schemas.openxmlformats.org/officeDocument/2006/relationships/hyperlink" Target="https://podminky.urs.cz/item/CS_URS_2024_01/631319195" TargetMode="External"/><Relationship Id="rId42" Type="http://schemas.openxmlformats.org/officeDocument/2006/relationships/hyperlink" Target="https://podminky.urs.cz/item/CS_URS_2024_01/997013607" TargetMode="External"/><Relationship Id="rId47" Type="http://schemas.openxmlformats.org/officeDocument/2006/relationships/hyperlink" Target="https://podminky.urs.cz/item/CS_URS_2024_01/998713313" TargetMode="External"/><Relationship Id="rId63" Type="http://schemas.openxmlformats.org/officeDocument/2006/relationships/hyperlink" Target="https://podminky.urs.cz/item/CS_URS_2024_01/763181421" TargetMode="External"/><Relationship Id="rId68" Type="http://schemas.openxmlformats.org/officeDocument/2006/relationships/hyperlink" Target="https://podminky.urs.cz/item/CS_URS_2024_01/763121714" TargetMode="External"/><Relationship Id="rId84" Type="http://schemas.openxmlformats.org/officeDocument/2006/relationships/hyperlink" Target="https://podminky.urs.cz/item/CS_URS_2024_01/776201814" TargetMode="External"/><Relationship Id="rId89" Type="http://schemas.openxmlformats.org/officeDocument/2006/relationships/hyperlink" Target="https://podminky.urs.cz/item/CS_URS_2024_01/776421311" TargetMode="External"/><Relationship Id="rId7" Type="http://schemas.openxmlformats.org/officeDocument/2006/relationships/hyperlink" Target="https://podminky.urs.cz/item/CS_URS_2024_01/629991011" TargetMode="External"/><Relationship Id="rId71" Type="http://schemas.openxmlformats.org/officeDocument/2006/relationships/hyperlink" Target="https://podminky.urs.cz/item/CS_URS_2024_01/998763513" TargetMode="External"/><Relationship Id="rId92" Type="http://schemas.openxmlformats.org/officeDocument/2006/relationships/hyperlink" Target="https://podminky.urs.cz/item/CS_URS_2024_01/781492351" TargetMode="External"/><Relationship Id="rId2" Type="http://schemas.openxmlformats.org/officeDocument/2006/relationships/hyperlink" Target="https://podminky.urs.cz/item/CS_URS_2024_01/317168052" TargetMode="External"/><Relationship Id="rId16" Type="http://schemas.openxmlformats.org/officeDocument/2006/relationships/hyperlink" Target="https://podminky.urs.cz/item/CS_URS_2024_01/612321141" TargetMode="External"/><Relationship Id="rId29" Type="http://schemas.openxmlformats.org/officeDocument/2006/relationships/hyperlink" Target="https://podminky.urs.cz/item/CS_URS_2024_01/974031666" TargetMode="External"/><Relationship Id="rId107" Type="http://schemas.openxmlformats.org/officeDocument/2006/relationships/drawing" Target="../drawings/drawing2.xml"/><Relationship Id="rId11" Type="http://schemas.openxmlformats.org/officeDocument/2006/relationships/hyperlink" Target="https://podminky.urs.cz/item/CS_URS_2024_01/612135101" TargetMode="External"/><Relationship Id="rId24" Type="http://schemas.openxmlformats.org/officeDocument/2006/relationships/hyperlink" Target="https://podminky.urs.cz/item/CS_URS_2024_01/949101111" TargetMode="External"/><Relationship Id="rId32" Type="http://schemas.openxmlformats.org/officeDocument/2006/relationships/hyperlink" Target="https://podminky.urs.cz/item/CS_URS_2024_01/965043431" TargetMode="External"/><Relationship Id="rId37" Type="http://schemas.openxmlformats.org/officeDocument/2006/relationships/hyperlink" Target="https://podminky.urs.cz/item/CS_URS_2024_01/997013215" TargetMode="External"/><Relationship Id="rId40" Type="http://schemas.openxmlformats.org/officeDocument/2006/relationships/hyperlink" Target="https://podminky.urs.cz/item/CS_URS_2024_01/997013601" TargetMode="External"/><Relationship Id="rId45" Type="http://schemas.openxmlformats.org/officeDocument/2006/relationships/hyperlink" Target="https://podminky.urs.cz/item/CS_URS_2024_01/998018003" TargetMode="External"/><Relationship Id="rId53" Type="http://schemas.openxmlformats.org/officeDocument/2006/relationships/hyperlink" Target="https://podminky.urs.cz/item/CS_URS_2024_01/762522811" TargetMode="External"/><Relationship Id="rId58" Type="http://schemas.openxmlformats.org/officeDocument/2006/relationships/hyperlink" Target="https://podminky.urs.cz/item/CS_URS_2024_01/763121712" TargetMode="External"/><Relationship Id="rId66" Type="http://schemas.openxmlformats.org/officeDocument/2006/relationships/hyperlink" Target="https://podminky.urs.cz/item/CS_URS_2024_01/763172387" TargetMode="External"/><Relationship Id="rId74" Type="http://schemas.openxmlformats.org/officeDocument/2006/relationships/hyperlink" Target="https://podminky.urs.cz/item/CS_URS_2024_01/771574416" TargetMode="External"/><Relationship Id="rId79" Type="http://schemas.openxmlformats.org/officeDocument/2006/relationships/hyperlink" Target="https://podminky.urs.cz/item/CS_URS_2024_01/771591241" TargetMode="External"/><Relationship Id="rId87" Type="http://schemas.openxmlformats.org/officeDocument/2006/relationships/hyperlink" Target="https://podminky.urs.cz/item/CS_URS_2024_01/776231111" TargetMode="External"/><Relationship Id="rId102" Type="http://schemas.openxmlformats.org/officeDocument/2006/relationships/hyperlink" Target="https://podminky.urs.cz/item/CS_URS_2024_01/783317105" TargetMode="External"/><Relationship Id="rId5" Type="http://schemas.openxmlformats.org/officeDocument/2006/relationships/hyperlink" Target="https://podminky.urs.cz/item/CS_URS_2024_01/619991001" TargetMode="External"/><Relationship Id="rId61" Type="http://schemas.openxmlformats.org/officeDocument/2006/relationships/hyperlink" Target="https://podminky.urs.cz/item/CS_URS_2024_01/763173113" TargetMode="External"/><Relationship Id="rId82" Type="http://schemas.openxmlformats.org/officeDocument/2006/relationships/hyperlink" Target="https://podminky.urs.cz/item/CS_URS_2024_01/775511800" TargetMode="External"/><Relationship Id="rId90" Type="http://schemas.openxmlformats.org/officeDocument/2006/relationships/hyperlink" Target="https://podminky.urs.cz/item/CS_URS_2024_01/998776313" TargetMode="External"/><Relationship Id="rId95" Type="http://schemas.openxmlformats.org/officeDocument/2006/relationships/hyperlink" Target="https://podminky.urs.cz/item/CS_URS_2024_01/781131241" TargetMode="External"/><Relationship Id="rId19" Type="http://schemas.openxmlformats.org/officeDocument/2006/relationships/hyperlink" Target="https://podminky.urs.cz/item/CS_URS_2024_01/631311115" TargetMode="External"/><Relationship Id="rId14" Type="http://schemas.openxmlformats.org/officeDocument/2006/relationships/hyperlink" Target="https://podminky.urs.cz/item/CS_URS_2024_01/612325416" TargetMode="External"/><Relationship Id="rId22" Type="http://schemas.openxmlformats.org/officeDocument/2006/relationships/hyperlink" Target="https://podminky.urs.cz/item/CS_URS_2024_01/631362021" TargetMode="External"/><Relationship Id="rId27" Type="http://schemas.openxmlformats.org/officeDocument/2006/relationships/hyperlink" Target="https://podminky.urs.cz/item/CS_URS_2024_01/973031812" TargetMode="External"/><Relationship Id="rId30" Type="http://schemas.openxmlformats.org/officeDocument/2006/relationships/hyperlink" Target="https://podminky.urs.cz/item/CS_URS_2024_01/977332112" TargetMode="External"/><Relationship Id="rId35" Type="http://schemas.openxmlformats.org/officeDocument/2006/relationships/hyperlink" Target="https://podminky.urs.cz/item/CS_URS_2024_01/978059541" TargetMode="External"/><Relationship Id="rId43" Type="http://schemas.openxmlformats.org/officeDocument/2006/relationships/hyperlink" Target="https://podminky.urs.cz/item/CS_URS_2024_01/997013811" TargetMode="External"/><Relationship Id="rId48" Type="http://schemas.openxmlformats.org/officeDocument/2006/relationships/hyperlink" Target="https://podminky.urs.cz/item/CS_URS_2024_01/722130803" TargetMode="External"/><Relationship Id="rId56" Type="http://schemas.openxmlformats.org/officeDocument/2006/relationships/hyperlink" Target="https://podminky.urs.cz/item/CS_URS_2024_01/763121415" TargetMode="External"/><Relationship Id="rId64" Type="http://schemas.openxmlformats.org/officeDocument/2006/relationships/hyperlink" Target="https://podminky.urs.cz/item/CS_URS_2024_01/763131451" TargetMode="External"/><Relationship Id="rId69" Type="http://schemas.openxmlformats.org/officeDocument/2006/relationships/hyperlink" Target="https://podminky.urs.cz/item/CS_URS_2024_01/763131714" TargetMode="External"/><Relationship Id="rId77" Type="http://schemas.openxmlformats.org/officeDocument/2006/relationships/hyperlink" Target="https://podminky.urs.cz/item/CS_URS_2024_01/771591115" TargetMode="External"/><Relationship Id="rId100" Type="http://schemas.openxmlformats.org/officeDocument/2006/relationships/hyperlink" Target="https://podminky.urs.cz/item/CS_URS_2024_01/783314203" TargetMode="External"/><Relationship Id="rId105" Type="http://schemas.openxmlformats.org/officeDocument/2006/relationships/hyperlink" Target="https://podminky.urs.cz/item/CS_URS_2024_01/784181101" TargetMode="External"/><Relationship Id="rId8" Type="http://schemas.openxmlformats.org/officeDocument/2006/relationships/hyperlink" Target="https://podminky.urs.cz/item/CS_URS_2024_01/611131121" TargetMode="External"/><Relationship Id="rId51" Type="http://schemas.openxmlformats.org/officeDocument/2006/relationships/hyperlink" Target="https://podminky.urs.cz/item/CS_URS_2024_01/725820801" TargetMode="External"/><Relationship Id="rId72" Type="http://schemas.openxmlformats.org/officeDocument/2006/relationships/hyperlink" Target="https://podminky.urs.cz/item/CS_URS_2024_01/998766313" TargetMode="External"/><Relationship Id="rId80" Type="http://schemas.openxmlformats.org/officeDocument/2006/relationships/hyperlink" Target="https://podminky.urs.cz/item/CS_URS_2024_01/771591264" TargetMode="External"/><Relationship Id="rId85" Type="http://schemas.openxmlformats.org/officeDocument/2006/relationships/hyperlink" Target="https://podminky.urs.cz/item/CS_URS_2024_01/776410811" TargetMode="External"/><Relationship Id="rId93" Type="http://schemas.openxmlformats.org/officeDocument/2006/relationships/hyperlink" Target="https://podminky.urs.cz/item/CS_URS_2024_01/781495115" TargetMode="External"/><Relationship Id="rId98" Type="http://schemas.openxmlformats.org/officeDocument/2006/relationships/hyperlink" Target="https://podminky.urs.cz/item/CS_URS_2024_01/783306807" TargetMode="External"/><Relationship Id="rId3" Type="http://schemas.openxmlformats.org/officeDocument/2006/relationships/hyperlink" Target="https://podminky.urs.cz/item/CS_URS_2024_01/340231105" TargetMode="External"/><Relationship Id="rId12" Type="http://schemas.openxmlformats.org/officeDocument/2006/relationships/hyperlink" Target="https://podminky.urs.cz/item/CS_URS_2024_01/612121100" TargetMode="External"/><Relationship Id="rId17" Type="http://schemas.openxmlformats.org/officeDocument/2006/relationships/hyperlink" Target="https://podminky.urs.cz/item/CS_URS_2024_01/612321191" TargetMode="External"/><Relationship Id="rId25" Type="http://schemas.openxmlformats.org/officeDocument/2006/relationships/hyperlink" Target="https://podminky.urs.cz/item/CS_URS_2024_01/962031132" TargetMode="External"/><Relationship Id="rId33" Type="http://schemas.openxmlformats.org/officeDocument/2006/relationships/hyperlink" Target="https://podminky.urs.cz/item/CS_URS_2024_01/978011121" TargetMode="External"/><Relationship Id="rId38" Type="http://schemas.openxmlformats.org/officeDocument/2006/relationships/hyperlink" Target="https://podminky.urs.cz/item/CS_URS_2024_01/997013501" TargetMode="External"/><Relationship Id="rId46" Type="http://schemas.openxmlformats.org/officeDocument/2006/relationships/hyperlink" Target="https://podminky.urs.cz/item/CS_URS_2024_01/713121111" TargetMode="External"/><Relationship Id="rId59" Type="http://schemas.openxmlformats.org/officeDocument/2006/relationships/hyperlink" Target="https://podminky.urs.cz/item/CS_URS_2024_01/763164521" TargetMode="External"/><Relationship Id="rId67" Type="http://schemas.openxmlformats.org/officeDocument/2006/relationships/hyperlink" Target="https://podminky.urs.cz/item/CS_URS_2024_01/763111717" TargetMode="External"/><Relationship Id="rId103" Type="http://schemas.openxmlformats.org/officeDocument/2006/relationships/hyperlink" Target="https://podminky.urs.cz/item/CS_URS_2024_01/784121001" TargetMode="External"/><Relationship Id="rId20" Type="http://schemas.openxmlformats.org/officeDocument/2006/relationships/hyperlink" Target="https://podminky.urs.cz/item/CS_URS_2024_01/631319171" TargetMode="External"/><Relationship Id="rId41" Type="http://schemas.openxmlformats.org/officeDocument/2006/relationships/hyperlink" Target="https://podminky.urs.cz/item/CS_URS_2024_01/997013603" TargetMode="External"/><Relationship Id="rId54" Type="http://schemas.openxmlformats.org/officeDocument/2006/relationships/hyperlink" Target="https://podminky.urs.cz/item/CS_URS_2024_01/763111314" TargetMode="External"/><Relationship Id="rId62" Type="http://schemas.openxmlformats.org/officeDocument/2006/relationships/hyperlink" Target="https://podminky.urs.cz/item/CS_URS_2024_01/763173111" TargetMode="External"/><Relationship Id="rId70" Type="http://schemas.openxmlformats.org/officeDocument/2006/relationships/hyperlink" Target="https://podminky.urs.cz/item/CS_URS_2024_01/763251211" TargetMode="External"/><Relationship Id="rId75" Type="http://schemas.openxmlformats.org/officeDocument/2006/relationships/hyperlink" Target="https://podminky.urs.cz/item/CS_URS_2024_01/771577211" TargetMode="External"/><Relationship Id="rId83" Type="http://schemas.openxmlformats.org/officeDocument/2006/relationships/hyperlink" Target="https://podminky.urs.cz/item/CS_URS_2024_01/775145811" TargetMode="External"/><Relationship Id="rId88" Type="http://schemas.openxmlformats.org/officeDocument/2006/relationships/hyperlink" Target="https://podminky.urs.cz/item/CS_URS_2024_01/776421111" TargetMode="External"/><Relationship Id="rId91" Type="http://schemas.openxmlformats.org/officeDocument/2006/relationships/hyperlink" Target="https://podminky.urs.cz/item/CS_URS_2024_01/781472217" TargetMode="External"/><Relationship Id="rId96" Type="http://schemas.openxmlformats.org/officeDocument/2006/relationships/hyperlink" Target="https://podminky.urs.cz/item/CS_URS_2024_01/781121011" TargetMode="External"/><Relationship Id="rId1" Type="http://schemas.openxmlformats.org/officeDocument/2006/relationships/hyperlink" Target="https://podminky.urs.cz/item/CS_URS_2024_01/317168051" TargetMode="External"/><Relationship Id="rId6" Type="http://schemas.openxmlformats.org/officeDocument/2006/relationships/hyperlink" Target="https://podminky.urs.cz/item/CS_URS_2024_01/619996127" TargetMode="External"/><Relationship Id="rId15" Type="http://schemas.openxmlformats.org/officeDocument/2006/relationships/hyperlink" Target="https://podminky.urs.cz/item/CS_URS_2024_01/612131101" TargetMode="External"/><Relationship Id="rId23" Type="http://schemas.openxmlformats.org/officeDocument/2006/relationships/hyperlink" Target="https://podminky.urs.cz/item/CS_URS_2024_01/634111113" TargetMode="External"/><Relationship Id="rId28" Type="http://schemas.openxmlformats.org/officeDocument/2006/relationships/hyperlink" Target="https://podminky.urs.cz/item/CS_URS_2024_01/974031142" TargetMode="External"/><Relationship Id="rId36" Type="http://schemas.openxmlformats.org/officeDocument/2006/relationships/hyperlink" Target="https://podminky.urs.cz/item/CS_URS_2024_01/952901111" TargetMode="External"/><Relationship Id="rId49" Type="http://schemas.openxmlformats.org/officeDocument/2006/relationships/hyperlink" Target="https://podminky.urs.cz/item/CS_URS_2024_01/725110811" TargetMode="External"/><Relationship Id="rId57" Type="http://schemas.openxmlformats.org/officeDocument/2006/relationships/hyperlink" Target="https://podminky.urs.cz/item/CS_URS_2024_01/763121590" TargetMode="External"/><Relationship Id="rId106" Type="http://schemas.openxmlformats.org/officeDocument/2006/relationships/hyperlink" Target="https://podminky.urs.cz/item/CS_URS_2024_01/784211101" TargetMode="External"/><Relationship Id="rId10" Type="http://schemas.openxmlformats.org/officeDocument/2006/relationships/hyperlink" Target="https://podminky.urs.cz/item/CS_URS_2024_01/611181001" TargetMode="External"/><Relationship Id="rId31" Type="http://schemas.openxmlformats.org/officeDocument/2006/relationships/hyperlink" Target="https://podminky.urs.cz/item/CS_URS_2024_01/968072455" TargetMode="External"/><Relationship Id="rId44" Type="http://schemas.openxmlformats.org/officeDocument/2006/relationships/hyperlink" Target="https://podminky.urs.cz/item/CS_URS_2024_01/997013631" TargetMode="External"/><Relationship Id="rId52" Type="http://schemas.openxmlformats.org/officeDocument/2006/relationships/hyperlink" Target="https://podminky.urs.cz/item/CS_URS_2024_01/725820802" TargetMode="External"/><Relationship Id="rId60" Type="http://schemas.openxmlformats.org/officeDocument/2006/relationships/hyperlink" Target="https://podminky.urs.cz/item/CS_URS_2024_01/763164531" TargetMode="External"/><Relationship Id="rId65" Type="http://schemas.openxmlformats.org/officeDocument/2006/relationships/hyperlink" Target="https://podminky.urs.cz/item/CS_URS_2024_01/763121911" TargetMode="External"/><Relationship Id="rId73" Type="http://schemas.openxmlformats.org/officeDocument/2006/relationships/hyperlink" Target="https://podminky.urs.cz/item/CS_URS_2024_01/771121011" TargetMode="External"/><Relationship Id="rId78" Type="http://schemas.openxmlformats.org/officeDocument/2006/relationships/hyperlink" Target="https://podminky.urs.cz/item/CS_URS_2024_01/771591112" TargetMode="External"/><Relationship Id="rId81" Type="http://schemas.openxmlformats.org/officeDocument/2006/relationships/hyperlink" Target="https://podminky.urs.cz/item/CS_URS_2024_01/998771313" TargetMode="External"/><Relationship Id="rId86" Type="http://schemas.openxmlformats.org/officeDocument/2006/relationships/hyperlink" Target="https://podminky.urs.cz/item/CS_URS_2024_01/776121321" TargetMode="External"/><Relationship Id="rId94" Type="http://schemas.openxmlformats.org/officeDocument/2006/relationships/hyperlink" Target="https://podminky.urs.cz/item/CS_URS_2024_01/781131112" TargetMode="External"/><Relationship Id="rId99" Type="http://schemas.openxmlformats.org/officeDocument/2006/relationships/hyperlink" Target="https://podminky.urs.cz/item/CS_URS_2024_01/783301311" TargetMode="External"/><Relationship Id="rId101" Type="http://schemas.openxmlformats.org/officeDocument/2006/relationships/hyperlink" Target="https://podminky.urs.cz/item/CS_URS_2024_01/783315103" TargetMode="External"/><Relationship Id="rId4" Type="http://schemas.openxmlformats.org/officeDocument/2006/relationships/hyperlink" Target="https://podminky.urs.cz/item/CS_URS_2024_01/342244201" TargetMode="External"/><Relationship Id="rId9" Type="http://schemas.openxmlformats.org/officeDocument/2006/relationships/hyperlink" Target="https://podminky.urs.cz/item/CS_URS_2024_01/611325416" TargetMode="External"/><Relationship Id="rId13" Type="http://schemas.openxmlformats.org/officeDocument/2006/relationships/hyperlink" Target="https://podminky.urs.cz/item/CS_URS_2024_01/612131121" TargetMode="External"/><Relationship Id="rId18" Type="http://schemas.openxmlformats.org/officeDocument/2006/relationships/hyperlink" Target="https://podminky.urs.cz/item/CS_URS_2024_01/612181001" TargetMode="External"/><Relationship Id="rId39" Type="http://schemas.openxmlformats.org/officeDocument/2006/relationships/hyperlink" Target="https://podminky.urs.cz/item/CS_URS_2024_01/997013509" TargetMode="External"/><Relationship Id="rId34" Type="http://schemas.openxmlformats.org/officeDocument/2006/relationships/hyperlink" Target="https://podminky.urs.cz/item/CS_URS_2024_01/978013121" TargetMode="External"/><Relationship Id="rId50" Type="http://schemas.openxmlformats.org/officeDocument/2006/relationships/hyperlink" Target="https://podminky.urs.cz/item/CS_URS_2024_01/725210821" TargetMode="External"/><Relationship Id="rId55" Type="http://schemas.openxmlformats.org/officeDocument/2006/relationships/hyperlink" Target="https://podminky.urs.cz/item/CS_URS_2024_01/763111714" TargetMode="External"/><Relationship Id="rId76" Type="http://schemas.openxmlformats.org/officeDocument/2006/relationships/hyperlink" Target="https://podminky.urs.cz/item/CS_URS_2024_01/771474113" TargetMode="External"/><Relationship Id="rId97" Type="http://schemas.openxmlformats.org/officeDocument/2006/relationships/hyperlink" Target="https://podminky.urs.cz/item/CS_URS_2024_01/998781313" TargetMode="External"/><Relationship Id="rId104" Type="http://schemas.openxmlformats.org/officeDocument/2006/relationships/hyperlink" Target="https://podminky.urs.cz/item/CS_URS_2024_01/7841210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6.xml"/><Relationship Id="rId3" Type="http://schemas.openxmlformats.org/officeDocument/2006/relationships/hyperlink" Target="https://podminky.urs.cz/item/CS_URS_2024_01/031303000" TargetMode="External"/><Relationship Id="rId7" Type="http://schemas.openxmlformats.org/officeDocument/2006/relationships/hyperlink" Target="https://podminky.urs.cz/item/CS_URS_2024_01/073002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3254000" TargetMode="External"/><Relationship Id="rId6" Type="http://schemas.openxmlformats.org/officeDocument/2006/relationships/hyperlink" Target="https://podminky.urs.cz/item/CS_URS_2024_01/071002000" TargetMode="External"/><Relationship Id="rId5" Type="http://schemas.openxmlformats.org/officeDocument/2006/relationships/hyperlink" Target="https://podminky.urs.cz/item/CS_URS_2024_01/062002000" TargetMode="External"/><Relationship Id="rId4" Type="http://schemas.openxmlformats.org/officeDocument/2006/relationships/hyperlink" Target="https://podminky.urs.cz/item/CS_URS_2024_01/04500200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workbookViewId="0">
      <selection activeCell="BE37" sqref="BE37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R5" s="21"/>
      <c r="BE5" s="295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R6" s="21"/>
      <c r="BE6" s="296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6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6"/>
      <c r="BS8" s="18" t="s">
        <v>6</v>
      </c>
    </row>
    <row r="9" spans="1:74" ht="14.45" customHeight="1" x14ac:dyDescent="0.2">
      <c r="B9" s="21"/>
      <c r="AR9" s="21"/>
      <c r="BE9" s="296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296"/>
      <c r="BS10" s="18" t="s">
        <v>6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296"/>
      <c r="BS11" s="18" t="s">
        <v>6</v>
      </c>
    </row>
    <row r="12" spans="1:74" ht="6.95" customHeight="1" x14ac:dyDescent="0.2">
      <c r="B12" s="21"/>
      <c r="AR12" s="21"/>
      <c r="BE12" s="296"/>
      <c r="BS12" s="18" t="s">
        <v>6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296"/>
      <c r="BS13" s="18" t="s">
        <v>6</v>
      </c>
    </row>
    <row r="14" spans="1:74" ht="12.75" x14ac:dyDescent="0.2">
      <c r="B14" s="21"/>
      <c r="E14" s="301" t="s">
        <v>32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8" t="s">
        <v>29</v>
      </c>
      <c r="AN14" s="30" t="s">
        <v>32</v>
      </c>
      <c r="AR14" s="21"/>
      <c r="BE14" s="296"/>
      <c r="BS14" s="18" t="s">
        <v>6</v>
      </c>
    </row>
    <row r="15" spans="1:74" ht="6.95" customHeight="1" x14ac:dyDescent="0.2">
      <c r="B15" s="21"/>
      <c r="AR15" s="21"/>
      <c r="BE15" s="296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296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19</v>
      </c>
      <c r="AR17" s="21"/>
      <c r="BE17" s="296"/>
      <c r="BS17" s="18" t="s">
        <v>36</v>
      </c>
    </row>
    <row r="18" spans="2:71" ht="6.95" customHeight="1" x14ac:dyDescent="0.2">
      <c r="B18" s="21"/>
      <c r="AR18" s="21"/>
      <c r="BE18" s="296"/>
      <c r="BS18" s="18" t="s">
        <v>6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19</v>
      </c>
      <c r="AR19" s="21"/>
      <c r="BE19" s="296"/>
      <c r="BS19" s="18" t="s">
        <v>6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19</v>
      </c>
      <c r="AR20" s="21"/>
      <c r="BE20" s="296"/>
      <c r="BS20" s="18" t="s">
        <v>4</v>
      </c>
    </row>
    <row r="21" spans="2:71" ht="6.95" customHeight="1" x14ac:dyDescent="0.2">
      <c r="B21" s="21"/>
      <c r="AR21" s="21"/>
      <c r="BE21" s="296"/>
    </row>
    <row r="22" spans="2:71" ht="12" customHeight="1" x14ac:dyDescent="0.2">
      <c r="B22" s="21"/>
      <c r="D22" s="28" t="s">
        <v>39</v>
      </c>
      <c r="AR22" s="21"/>
      <c r="BE22" s="296"/>
    </row>
    <row r="23" spans="2:71" ht="47.25" customHeight="1" x14ac:dyDescent="0.2">
      <c r="B23" s="21"/>
      <c r="E23" s="303" t="s">
        <v>40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R23" s="21"/>
      <c r="BE23" s="296"/>
    </row>
    <row r="24" spans="2:71" ht="6.95" customHeight="1" x14ac:dyDescent="0.2">
      <c r="B24" s="21"/>
      <c r="AR24" s="21"/>
      <c r="BE24" s="296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6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4">
        <f>ROUND(AG56,2)</f>
        <v>0</v>
      </c>
      <c r="AL26" s="305"/>
      <c r="AM26" s="305"/>
      <c r="AN26" s="305"/>
      <c r="AO26" s="305"/>
      <c r="AR26" s="33"/>
      <c r="BE26" s="296"/>
    </row>
    <row r="27" spans="2:71" s="1" customFormat="1" ht="15" customHeight="1" x14ac:dyDescent="0.2">
      <c r="B27" s="33"/>
      <c r="D27" s="338"/>
      <c r="E27" s="340" t="s">
        <v>1497</v>
      </c>
      <c r="F27" s="340"/>
      <c r="G27" s="340"/>
      <c r="H27" s="340"/>
      <c r="I27" s="340"/>
      <c r="J27" s="340"/>
      <c r="K27" s="340"/>
      <c r="L27" s="340"/>
      <c r="M27" s="340"/>
      <c r="N27" s="340"/>
      <c r="O27" s="340"/>
      <c r="P27" s="340"/>
      <c r="Q27" s="340"/>
      <c r="R27" s="340"/>
      <c r="S27" s="340"/>
      <c r="T27" s="340"/>
      <c r="U27" s="340"/>
      <c r="V27" s="340"/>
      <c r="W27" s="340"/>
      <c r="X27" s="340"/>
      <c r="Y27" s="340"/>
      <c r="Z27" s="340"/>
      <c r="AA27" s="340"/>
      <c r="AB27" s="340"/>
      <c r="AC27" s="340"/>
      <c r="AD27" s="340"/>
      <c r="AE27" s="340"/>
      <c r="AF27" s="340"/>
      <c r="AG27" s="340"/>
      <c r="AH27" s="340"/>
      <c r="AI27" s="340"/>
      <c r="AJ27" s="340"/>
      <c r="AK27" s="341"/>
      <c r="AL27" s="340"/>
      <c r="AM27" s="340"/>
      <c r="AN27" s="342">
        <f>AQ56</f>
        <v>0</v>
      </c>
      <c r="AO27" s="343"/>
      <c r="AR27" s="33"/>
      <c r="BE27" s="296"/>
    </row>
    <row r="28" spans="2:71" s="1" customFormat="1" ht="11.25" customHeight="1" x14ac:dyDescent="0.2">
      <c r="B28" s="33"/>
      <c r="D28" s="338"/>
      <c r="E28" s="340" t="s">
        <v>1498</v>
      </c>
      <c r="F28" s="340"/>
      <c r="G28" s="340"/>
      <c r="H28" s="340"/>
      <c r="I28" s="340"/>
      <c r="J28" s="340"/>
      <c r="K28" s="340"/>
      <c r="L28" s="340"/>
      <c r="M28" s="340"/>
      <c r="N28" s="340"/>
      <c r="O28" s="340"/>
      <c r="P28" s="340"/>
      <c r="Q28" s="340"/>
      <c r="R28" s="340"/>
      <c r="S28" s="340"/>
      <c r="T28" s="340"/>
      <c r="U28" s="340"/>
      <c r="V28" s="340"/>
      <c r="W28" s="340"/>
      <c r="X28" s="340"/>
      <c r="Y28" s="340"/>
      <c r="Z28" s="340"/>
      <c r="AA28" s="340"/>
      <c r="AB28" s="340"/>
      <c r="AC28" s="340"/>
      <c r="AD28" s="340"/>
      <c r="AE28" s="340"/>
      <c r="AF28" s="340"/>
      <c r="AG28" s="340"/>
      <c r="AH28" s="340"/>
      <c r="AI28" s="340"/>
      <c r="AJ28" s="340"/>
      <c r="AK28" s="341"/>
      <c r="AL28" s="340"/>
      <c r="AM28" s="340"/>
      <c r="AN28" s="344">
        <f>AK26-AN27</f>
        <v>0</v>
      </c>
      <c r="AO28" s="339"/>
      <c r="AR28" s="33"/>
      <c r="BE28" s="296"/>
    </row>
    <row r="29" spans="2:71" s="1" customFormat="1" ht="6.95" customHeight="1" x14ac:dyDescent="0.2">
      <c r="B29" s="33"/>
      <c r="AR29" s="33"/>
      <c r="BE29" s="296"/>
    </row>
    <row r="30" spans="2:71" s="1" customFormat="1" ht="12.75" x14ac:dyDescent="0.2">
      <c r="B30" s="33"/>
      <c r="L30" s="306" t="s">
        <v>42</v>
      </c>
      <c r="M30" s="306"/>
      <c r="N30" s="306"/>
      <c r="O30" s="306"/>
      <c r="P30" s="306"/>
      <c r="W30" s="306" t="s">
        <v>43</v>
      </c>
      <c r="X30" s="306"/>
      <c r="Y30" s="306"/>
      <c r="Z30" s="306"/>
      <c r="AA30" s="306"/>
      <c r="AB30" s="306"/>
      <c r="AC30" s="306"/>
      <c r="AD30" s="306"/>
      <c r="AE30" s="306"/>
      <c r="AK30" s="306" t="s">
        <v>44</v>
      </c>
      <c r="AL30" s="306"/>
      <c r="AM30" s="306"/>
      <c r="AN30" s="306"/>
      <c r="AO30" s="306"/>
      <c r="AR30" s="33"/>
      <c r="BE30" s="296"/>
    </row>
    <row r="31" spans="2:71" s="2" customFormat="1" ht="14.45" customHeight="1" x14ac:dyDescent="0.2">
      <c r="B31" s="37"/>
      <c r="D31" s="28" t="s">
        <v>45</v>
      </c>
      <c r="F31" s="28" t="s">
        <v>46</v>
      </c>
      <c r="L31" s="309">
        <v>0.21</v>
      </c>
      <c r="M31" s="308"/>
      <c r="N31" s="308"/>
      <c r="O31" s="308"/>
      <c r="P31" s="308"/>
      <c r="W31" s="307">
        <f>ROUND(AZ56, 2)</f>
        <v>0</v>
      </c>
      <c r="X31" s="308"/>
      <c r="Y31" s="308"/>
      <c r="Z31" s="308"/>
      <c r="AA31" s="308"/>
      <c r="AB31" s="308"/>
      <c r="AC31" s="308"/>
      <c r="AD31" s="308"/>
      <c r="AE31" s="308"/>
      <c r="AK31" s="307">
        <f>ROUND(AV56, 2)</f>
        <v>0</v>
      </c>
      <c r="AL31" s="308"/>
      <c r="AM31" s="308"/>
      <c r="AN31" s="308"/>
      <c r="AO31" s="308"/>
      <c r="AR31" s="37"/>
      <c r="BE31" s="297"/>
    </row>
    <row r="32" spans="2:71" s="2" customFormat="1" ht="14.45" customHeight="1" x14ac:dyDescent="0.2">
      <c r="B32" s="37"/>
      <c r="F32" s="28" t="s">
        <v>47</v>
      </c>
      <c r="L32" s="309">
        <v>0.12</v>
      </c>
      <c r="M32" s="308"/>
      <c r="N32" s="308"/>
      <c r="O32" s="308"/>
      <c r="P32" s="308"/>
      <c r="W32" s="307">
        <f>ROUND(BA56, 2)</f>
        <v>0</v>
      </c>
      <c r="X32" s="308"/>
      <c r="Y32" s="308"/>
      <c r="Z32" s="308"/>
      <c r="AA32" s="308"/>
      <c r="AB32" s="308"/>
      <c r="AC32" s="308"/>
      <c r="AD32" s="308"/>
      <c r="AE32" s="308"/>
      <c r="AK32" s="307">
        <f>ROUND(AW56, 2)</f>
        <v>0</v>
      </c>
      <c r="AL32" s="308"/>
      <c r="AM32" s="308"/>
      <c r="AN32" s="308"/>
      <c r="AO32" s="308"/>
      <c r="AR32" s="37"/>
      <c r="BE32" s="297"/>
    </row>
    <row r="33" spans="2:57" s="2" customFormat="1" ht="14.45" hidden="1" customHeight="1" x14ac:dyDescent="0.2">
      <c r="B33" s="37"/>
      <c r="F33" s="28" t="s">
        <v>48</v>
      </c>
      <c r="L33" s="309">
        <v>0.21</v>
      </c>
      <c r="M33" s="308"/>
      <c r="N33" s="308"/>
      <c r="O33" s="308"/>
      <c r="P33" s="308"/>
      <c r="W33" s="307">
        <f>ROUND(BB56, 2)</f>
        <v>0</v>
      </c>
      <c r="X33" s="308"/>
      <c r="Y33" s="308"/>
      <c r="Z33" s="308"/>
      <c r="AA33" s="308"/>
      <c r="AB33" s="308"/>
      <c r="AC33" s="308"/>
      <c r="AD33" s="308"/>
      <c r="AE33" s="308"/>
      <c r="AK33" s="307">
        <v>0</v>
      </c>
      <c r="AL33" s="308"/>
      <c r="AM33" s="308"/>
      <c r="AN33" s="308"/>
      <c r="AO33" s="308"/>
      <c r="AR33" s="37"/>
      <c r="BE33" s="297"/>
    </row>
    <row r="34" spans="2:57" s="2" customFormat="1" ht="14.45" hidden="1" customHeight="1" x14ac:dyDescent="0.2">
      <c r="B34" s="37"/>
      <c r="F34" s="28" t="s">
        <v>49</v>
      </c>
      <c r="L34" s="309">
        <v>0.12</v>
      </c>
      <c r="M34" s="308"/>
      <c r="N34" s="308"/>
      <c r="O34" s="308"/>
      <c r="P34" s="308"/>
      <c r="W34" s="307">
        <f>ROUND(BC56, 2)</f>
        <v>0</v>
      </c>
      <c r="X34" s="308"/>
      <c r="Y34" s="308"/>
      <c r="Z34" s="308"/>
      <c r="AA34" s="308"/>
      <c r="AB34" s="308"/>
      <c r="AC34" s="308"/>
      <c r="AD34" s="308"/>
      <c r="AE34" s="308"/>
      <c r="AK34" s="307">
        <v>0</v>
      </c>
      <c r="AL34" s="308"/>
      <c r="AM34" s="308"/>
      <c r="AN34" s="308"/>
      <c r="AO34" s="308"/>
      <c r="AR34" s="37"/>
      <c r="BE34" s="297"/>
    </row>
    <row r="35" spans="2:57" s="2" customFormat="1" ht="14.45" hidden="1" customHeight="1" x14ac:dyDescent="0.2">
      <c r="B35" s="37"/>
      <c r="F35" s="28" t="s">
        <v>50</v>
      </c>
      <c r="L35" s="309">
        <v>0</v>
      </c>
      <c r="M35" s="308"/>
      <c r="N35" s="308"/>
      <c r="O35" s="308"/>
      <c r="P35" s="308"/>
      <c r="W35" s="307">
        <f>ROUND(BD56, 2)</f>
        <v>0</v>
      </c>
      <c r="X35" s="308"/>
      <c r="Y35" s="308"/>
      <c r="Z35" s="308"/>
      <c r="AA35" s="308"/>
      <c r="AB35" s="308"/>
      <c r="AC35" s="308"/>
      <c r="AD35" s="308"/>
      <c r="AE35" s="308"/>
      <c r="AK35" s="307">
        <v>0</v>
      </c>
      <c r="AL35" s="308"/>
      <c r="AM35" s="308"/>
      <c r="AN35" s="308"/>
      <c r="AO35" s="308"/>
      <c r="AR35" s="37"/>
    </row>
    <row r="36" spans="2:57" s="1" customFormat="1" ht="6.95" customHeight="1" x14ac:dyDescent="0.2">
      <c r="B36" s="33"/>
      <c r="AR36" s="33"/>
    </row>
    <row r="37" spans="2:57" s="1" customFormat="1" ht="25.9" customHeight="1" x14ac:dyDescent="0.2">
      <c r="B37" s="33"/>
      <c r="C37" s="38"/>
      <c r="D37" s="39" t="s">
        <v>51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52</v>
      </c>
      <c r="U37" s="40"/>
      <c r="V37" s="40"/>
      <c r="W37" s="40"/>
      <c r="X37" s="313" t="s">
        <v>53</v>
      </c>
      <c r="Y37" s="311"/>
      <c r="Z37" s="311"/>
      <c r="AA37" s="311"/>
      <c r="AB37" s="311"/>
      <c r="AC37" s="40"/>
      <c r="AD37" s="40"/>
      <c r="AE37" s="40"/>
      <c r="AF37" s="40"/>
      <c r="AG37" s="40"/>
      <c r="AH37" s="40"/>
      <c r="AI37" s="40"/>
      <c r="AJ37" s="40"/>
      <c r="AK37" s="310">
        <f>SUM(AK26:AK35)</f>
        <v>0</v>
      </c>
      <c r="AL37" s="311"/>
      <c r="AM37" s="311"/>
      <c r="AN37" s="311"/>
      <c r="AO37" s="312"/>
      <c r="AP37" s="38"/>
      <c r="AQ37" s="38"/>
      <c r="AR37" s="33"/>
    </row>
    <row r="38" spans="2:57" s="1" customFormat="1" ht="6.95" customHeight="1" x14ac:dyDescent="0.2">
      <c r="B38" s="33"/>
      <c r="AR38" s="33"/>
    </row>
    <row r="39" spans="2:57" s="1" customFormat="1" ht="6.95" customHeight="1" x14ac:dyDescent="0.2"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33"/>
    </row>
    <row r="43" spans="2:57" s="1" customFormat="1" ht="6.95" customHeight="1" x14ac:dyDescent="0.2"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33"/>
    </row>
    <row r="44" spans="2:57" s="1" customFormat="1" ht="24.95" customHeight="1" x14ac:dyDescent="0.2">
      <c r="B44" s="33"/>
      <c r="C44" s="22" t="s">
        <v>54</v>
      </c>
      <c r="AR44" s="33"/>
    </row>
    <row r="45" spans="2:57" s="1" customFormat="1" ht="6.95" customHeight="1" x14ac:dyDescent="0.2">
      <c r="B45" s="33"/>
      <c r="AR45" s="33"/>
    </row>
    <row r="46" spans="2:57" s="3" customFormat="1" ht="12" customHeight="1" x14ac:dyDescent="0.2">
      <c r="B46" s="46"/>
      <c r="C46" s="28" t="s">
        <v>13</v>
      </c>
      <c r="L46" s="3" t="str">
        <f>K5</f>
        <v>2024_01_3_rev03</v>
      </c>
      <c r="AR46" s="46"/>
    </row>
    <row r="47" spans="2:57" s="4" customFormat="1" ht="36.950000000000003" customHeight="1" x14ac:dyDescent="0.2">
      <c r="B47" s="47"/>
      <c r="C47" s="48" t="s">
        <v>16</v>
      </c>
      <c r="L47" s="273" t="str">
        <f>K6</f>
        <v>Rekonstrukce bytových jednotek MČ Stroupežnického 2324/26, 15000 Praha 5, b.j.č. 2324/21 - revize 3</v>
      </c>
      <c r="M47" s="274"/>
      <c r="N47" s="274"/>
      <c r="O47" s="274"/>
      <c r="P47" s="274"/>
      <c r="Q47" s="274"/>
      <c r="R47" s="274"/>
      <c r="S47" s="274"/>
      <c r="T47" s="274"/>
      <c r="U47" s="274"/>
      <c r="V47" s="274"/>
      <c r="W47" s="274"/>
      <c r="X47" s="274"/>
      <c r="Y47" s="274"/>
      <c r="Z47" s="274"/>
      <c r="AA47" s="274"/>
      <c r="AB47" s="274"/>
      <c r="AC47" s="274"/>
      <c r="AD47" s="274"/>
      <c r="AE47" s="274"/>
      <c r="AF47" s="274"/>
      <c r="AG47" s="274"/>
      <c r="AH47" s="274"/>
      <c r="AI47" s="274"/>
      <c r="AJ47" s="274"/>
      <c r="AK47" s="274"/>
      <c r="AL47" s="274"/>
      <c r="AM47" s="274"/>
      <c r="AN47" s="274"/>
      <c r="AO47" s="274"/>
      <c r="AR47" s="47"/>
    </row>
    <row r="48" spans="2:57" s="1" customFormat="1" ht="6.95" customHeight="1" x14ac:dyDescent="0.2">
      <c r="B48" s="33"/>
      <c r="AR48" s="33"/>
    </row>
    <row r="49" spans="1:91" s="1" customFormat="1" ht="12" customHeight="1" x14ac:dyDescent="0.2">
      <c r="B49" s="33"/>
      <c r="C49" s="28" t="s">
        <v>21</v>
      </c>
      <c r="L49" s="49" t="str">
        <f>IF(K8="","",K8)</f>
        <v>Stroupežnického 2324/26, 15000 Praha 5</v>
      </c>
      <c r="AI49" s="28" t="s">
        <v>23</v>
      </c>
      <c r="AM49" s="275" t="str">
        <f>IF(AN8= "","",AN8)</f>
        <v>2. 5. 2024</v>
      </c>
      <c r="AN49" s="275"/>
      <c r="AR49" s="33"/>
    </row>
    <row r="50" spans="1:91" s="1" customFormat="1" ht="6.95" customHeight="1" x14ac:dyDescent="0.2">
      <c r="B50" s="33"/>
      <c r="AR50" s="33"/>
    </row>
    <row r="51" spans="1:91" s="1" customFormat="1" ht="15.2" customHeight="1" x14ac:dyDescent="0.2">
      <c r="B51" s="33"/>
      <c r="C51" s="28" t="s">
        <v>25</v>
      </c>
      <c r="L51" s="3" t="str">
        <f>IF(E11= "","",E11)</f>
        <v>Městská část Praha 5</v>
      </c>
      <c r="AI51" s="28" t="s">
        <v>33</v>
      </c>
      <c r="AM51" s="280" t="str">
        <f>IF(E17="","",E17)</f>
        <v>Boa projekt s.r.o.</v>
      </c>
      <c r="AN51" s="281"/>
      <c r="AO51" s="281"/>
      <c r="AP51" s="281"/>
      <c r="AR51" s="33"/>
      <c r="AS51" s="276" t="s">
        <v>55</v>
      </c>
      <c r="AT51" s="277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15.2" customHeight="1" x14ac:dyDescent="0.2">
      <c r="B52" s="33"/>
      <c r="C52" s="28" t="s">
        <v>31</v>
      </c>
      <c r="L52" s="3" t="str">
        <f>IF(E14= "Vyplň údaj","",E14)</f>
        <v/>
      </c>
      <c r="AI52" s="28" t="s">
        <v>37</v>
      </c>
      <c r="AM52" s="280" t="str">
        <f>IF(E20="","",E20)</f>
        <v xml:space="preserve"> </v>
      </c>
      <c r="AN52" s="281"/>
      <c r="AO52" s="281"/>
      <c r="AP52" s="281"/>
      <c r="AR52" s="33"/>
      <c r="AS52" s="278"/>
      <c r="AT52" s="279"/>
      <c r="BD52" s="54"/>
    </row>
    <row r="53" spans="1:91" s="1" customFormat="1" ht="10.9" customHeight="1" x14ac:dyDescent="0.2">
      <c r="B53" s="33"/>
      <c r="AR53" s="33"/>
      <c r="AS53" s="278"/>
      <c r="AT53" s="279"/>
      <c r="BD53" s="54"/>
    </row>
    <row r="54" spans="1:91" s="1" customFormat="1" ht="29.25" customHeight="1" x14ac:dyDescent="0.2">
      <c r="B54" s="33"/>
      <c r="C54" s="282" t="s">
        <v>56</v>
      </c>
      <c r="D54" s="283"/>
      <c r="E54" s="283"/>
      <c r="F54" s="283"/>
      <c r="G54" s="283"/>
      <c r="H54" s="55"/>
      <c r="I54" s="285" t="s">
        <v>57</v>
      </c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84" t="s">
        <v>58</v>
      </c>
      <c r="AH54" s="283"/>
      <c r="AI54" s="283"/>
      <c r="AJ54" s="283"/>
      <c r="AK54" s="283"/>
      <c r="AL54" s="283"/>
      <c r="AM54" s="283"/>
      <c r="AN54" s="285" t="s">
        <v>59</v>
      </c>
      <c r="AO54" s="283"/>
      <c r="AP54" s="283"/>
      <c r="AQ54" s="337" t="s">
        <v>1496</v>
      </c>
      <c r="AR54" s="33"/>
      <c r="AS54" s="56" t="s">
        <v>61</v>
      </c>
      <c r="AT54" s="57" t="s">
        <v>62</v>
      </c>
      <c r="AU54" s="57" t="s">
        <v>63</v>
      </c>
      <c r="AV54" s="57" t="s">
        <v>64</v>
      </c>
      <c r="AW54" s="57" t="s">
        <v>65</v>
      </c>
      <c r="AX54" s="57" t="s">
        <v>66</v>
      </c>
      <c r="AY54" s="57" t="s">
        <v>67</v>
      </c>
      <c r="AZ54" s="57" t="s">
        <v>68</v>
      </c>
      <c r="BA54" s="57" t="s">
        <v>69</v>
      </c>
      <c r="BB54" s="57" t="s">
        <v>70</v>
      </c>
      <c r="BC54" s="57" t="s">
        <v>71</v>
      </c>
      <c r="BD54" s="58" t="s">
        <v>72</v>
      </c>
    </row>
    <row r="55" spans="1:91" s="1" customFormat="1" ht="10.9" customHeight="1" x14ac:dyDescent="0.2">
      <c r="B55" s="33"/>
      <c r="AR55" s="33"/>
      <c r="AS55" s="59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2"/>
    </row>
    <row r="56" spans="1:91" s="5" customFormat="1" ht="32.450000000000003" customHeight="1" x14ac:dyDescent="0.2">
      <c r="B56" s="60"/>
      <c r="C56" s="61" t="s">
        <v>73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293">
        <f>ROUND(AG57+AG62,2)</f>
        <v>0</v>
      </c>
      <c r="AH56" s="293"/>
      <c r="AI56" s="293"/>
      <c r="AJ56" s="293"/>
      <c r="AK56" s="293"/>
      <c r="AL56" s="293"/>
      <c r="AM56" s="293"/>
      <c r="AN56" s="294">
        <f t="shared" ref="AN56:AN62" si="0">SUM(AG56,AT56)</f>
        <v>0</v>
      </c>
      <c r="AO56" s="294"/>
      <c r="AP56" s="294"/>
      <c r="AQ56" s="63">
        <f>AQ57</f>
        <v>0</v>
      </c>
      <c r="AR56" s="60"/>
      <c r="AS56" s="64">
        <f>ROUND(AS57+AS62,2)</f>
        <v>0</v>
      </c>
      <c r="AT56" s="65">
        <f t="shared" ref="AT56:AT62" si="1">ROUND(SUM(AV56:AW56),2)</f>
        <v>0</v>
      </c>
      <c r="AU56" s="66">
        <f>ROUND(AU57+AU62,5)</f>
        <v>0</v>
      </c>
      <c r="AV56" s="65">
        <f>ROUND(AZ56*L31,2)</f>
        <v>0</v>
      </c>
      <c r="AW56" s="65">
        <f>ROUND(BA56*L32,2)</f>
        <v>0</v>
      </c>
      <c r="AX56" s="65">
        <f>ROUND(BB56*L31,2)</f>
        <v>0</v>
      </c>
      <c r="AY56" s="65">
        <f>ROUND(BC56*L32,2)</f>
        <v>0</v>
      </c>
      <c r="AZ56" s="65">
        <f>ROUND(AZ57+AZ62,2)</f>
        <v>0</v>
      </c>
      <c r="BA56" s="65">
        <f>ROUND(BA57+BA62,2)</f>
        <v>0</v>
      </c>
      <c r="BB56" s="65">
        <f>ROUND(BB57+BB62,2)</f>
        <v>0</v>
      </c>
      <c r="BC56" s="65">
        <f>ROUND(BC57+BC62,2)</f>
        <v>0</v>
      </c>
      <c r="BD56" s="67">
        <f>ROUND(BD57+BD62,2)</f>
        <v>0</v>
      </c>
      <c r="BS56" s="68" t="s">
        <v>74</v>
      </c>
      <c r="BT56" s="68" t="s">
        <v>75</v>
      </c>
      <c r="BU56" s="69" t="s">
        <v>76</v>
      </c>
      <c r="BV56" s="68" t="s">
        <v>77</v>
      </c>
      <c r="BW56" s="68" t="s">
        <v>5</v>
      </c>
      <c r="BX56" s="68" t="s">
        <v>78</v>
      </c>
      <c r="CL56" s="68" t="s">
        <v>19</v>
      </c>
    </row>
    <row r="57" spans="1:91" s="6" customFormat="1" ht="16.5" customHeight="1" x14ac:dyDescent="0.2">
      <c r="B57" s="70"/>
      <c r="C57" s="71"/>
      <c r="D57" s="289" t="s">
        <v>79</v>
      </c>
      <c r="E57" s="289"/>
      <c r="F57" s="289"/>
      <c r="G57" s="289"/>
      <c r="H57" s="289"/>
      <c r="I57" s="72"/>
      <c r="J57" s="289" t="s">
        <v>80</v>
      </c>
      <c r="K57" s="289"/>
      <c r="L57" s="289"/>
      <c r="M57" s="289"/>
      <c r="N57" s="289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  <c r="AE57" s="289"/>
      <c r="AF57" s="289"/>
      <c r="AG57" s="286">
        <f>ROUND(SUM(AG58:AG61),2)</f>
        <v>0</v>
      </c>
      <c r="AH57" s="287"/>
      <c r="AI57" s="287"/>
      <c r="AJ57" s="287"/>
      <c r="AK57" s="287"/>
      <c r="AL57" s="287"/>
      <c r="AM57" s="287"/>
      <c r="AN57" s="288">
        <f t="shared" si="0"/>
        <v>0</v>
      </c>
      <c r="AO57" s="287"/>
      <c r="AP57" s="287"/>
      <c r="AQ57" s="73">
        <f>SUM(AQ58:AQ62)</f>
        <v>0</v>
      </c>
      <c r="AR57" s="70"/>
      <c r="AS57" s="74">
        <f>ROUND(SUM(AS58:AS61),2)</f>
        <v>0</v>
      </c>
      <c r="AT57" s="75">
        <f t="shared" si="1"/>
        <v>0</v>
      </c>
      <c r="AU57" s="76">
        <f>ROUND(SUM(AU58:AU61),5)</f>
        <v>0</v>
      </c>
      <c r="AV57" s="75">
        <f>ROUND(AZ57*L31,2)</f>
        <v>0</v>
      </c>
      <c r="AW57" s="75">
        <f>ROUND(BA57*L32,2)</f>
        <v>0</v>
      </c>
      <c r="AX57" s="75">
        <f>ROUND(BB57*L31,2)</f>
        <v>0</v>
      </c>
      <c r="AY57" s="75">
        <f>ROUND(BC57*L32,2)</f>
        <v>0</v>
      </c>
      <c r="AZ57" s="75">
        <f>ROUND(SUM(AZ58:AZ61),2)</f>
        <v>0</v>
      </c>
      <c r="BA57" s="75">
        <f>ROUND(SUM(BA58:BA61),2)</f>
        <v>0</v>
      </c>
      <c r="BB57" s="75">
        <f>ROUND(SUM(BB58:BB61),2)</f>
        <v>0</v>
      </c>
      <c r="BC57" s="75">
        <f>ROUND(SUM(BC58:BC61),2)</f>
        <v>0</v>
      </c>
      <c r="BD57" s="77">
        <f>ROUND(SUM(BD58:BD61),2)</f>
        <v>0</v>
      </c>
      <c r="BS57" s="78" t="s">
        <v>74</v>
      </c>
      <c r="BT57" s="78" t="s">
        <v>82</v>
      </c>
      <c r="BU57" s="78" t="s">
        <v>76</v>
      </c>
      <c r="BV57" s="78" t="s">
        <v>77</v>
      </c>
      <c r="BW57" s="78" t="s">
        <v>83</v>
      </c>
      <c r="BX57" s="78" t="s">
        <v>5</v>
      </c>
      <c r="CL57" s="78" t="s">
        <v>19</v>
      </c>
      <c r="CM57" s="78" t="s">
        <v>82</v>
      </c>
    </row>
    <row r="58" spans="1:91" s="3" customFormat="1" ht="16.5" customHeight="1" x14ac:dyDescent="0.2">
      <c r="A58" s="79" t="s">
        <v>84</v>
      </c>
      <c r="B58" s="46"/>
      <c r="C58" s="9"/>
      <c r="D58" s="9"/>
      <c r="E58" s="292" t="s">
        <v>85</v>
      </c>
      <c r="F58" s="292"/>
      <c r="G58" s="292"/>
      <c r="H58" s="292"/>
      <c r="I58" s="292"/>
      <c r="J58" s="9"/>
      <c r="K58" s="292" t="s">
        <v>86</v>
      </c>
      <c r="L58" s="292"/>
      <c r="M58" s="292"/>
      <c r="N58" s="292"/>
      <c r="O58" s="292"/>
      <c r="P58" s="292"/>
      <c r="Q58" s="292"/>
      <c r="R58" s="292"/>
      <c r="S58" s="292"/>
      <c r="T58" s="292"/>
      <c r="U58" s="292"/>
      <c r="V58" s="292"/>
      <c r="W58" s="292"/>
      <c r="X58" s="292"/>
      <c r="Y58" s="292"/>
      <c r="Z58" s="292"/>
      <c r="AA58" s="292"/>
      <c r="AB58" s="292"/>
      <c r="AC58" s="292"/>
      <c r="AD58" s="292"/>
      <c r="AE58" s="292"/>
      <c r="AF58" s="292"/>
      <c r="AG58" s="290">
        <f>'ARS - Stavební část'!J32</f>
        <v>0</v>
      </c>
      <c r="AH58" s="291"/>
      <c r="AI58" s="291"/>
      <c r="AJ58" s="291"/>
      <c r="AK58" s="291"/>
      <c r="AL58" s="291"/>
      <c r="AM58" s="291"/>
      <c r="AN58" s="290">
        <f t="shared" si="0"/>
        <v>0</v>
      </c>
      <c r="AO58" s="291"/>
      <c r="AP58" s="291"/>
      <c r="AQ58" s="80">
        <f>'ARS - Stavební část'!U105</f>
        <v>0</v>
      </c>
      <c r="AR58" s="46"/>
      <c r="AS58" s="81">
        <v>0</v>
      </c>
      <c r="AT58" s="82">
        <f t="shared" si="1"/>
        <v>0</v>
      </c>
      <c r="AU58" s="83">
        <f>'ARS - Stavební část'!P105</f>
        <v>0</v>
      </c>
      <c r="AV58" s="82">
        <f>'ARS - Stavební část'!J35</f>
        <v>0</v>
      </c>
      <c r="AW58" s="82">
        <f>'ARS - Stavební část'!J36</f>
        <v>0</v>
      </c>
      <c r="AX58" s="82">
        <f>'ARS - Stavební část'!J37</f>
        <v>0</v>
      </c>
      <c r="AY58" s="82">
        <f>'ARS - Stavební část'!J38</f>
        <v>0</v>
      </c>
      <c r="AZ58" s="82">
        <f>'ARS - Stavební část'!F35</f>
        <v>0</v>
      </c>
      <c r="BA58" s="82">
        <f>'ARS - Stavební část'!F36</f>
        <v>0</v>
      </c>
      <c r="BB58" s="82">
        <f>'ARS - Stavební část'!F37</f>
        <v>0</v>
      </c>
      <c r="BC58" s="82">
        <f>'ARS - Stavební část'!F38</f>
        <v>0</v>
      </c>
      <c r="BD58" s="84">
        <f>'ARS - Stavební část'!F39</f>
        <v>0</v>
      </c>
      <c r="BT58" s="26" t="s">
        <v>88</v>
      </c>
      <c r="BV58" s="26" t="s">
        <v>77</v>
      </c>
      <c r="BW58" s="26" t="s">
        <v>89</v>
      </c>
      <c r="BX58" s="26" t="s">
        <v>83</v>
      </c>
      <c r="CL58" s="26" t="s">
        <v>19</v>
      </c>
    </row>
    <row r="59" spans="1:91" s="3" customFormat="1" ht="16.5" customHeight="1" x14ac:dyDescent="0.2">
      <c r="A59" s="79" t="s">
        <v>84</v>
      </c>
      <c r="B59" s="46"/>
      <c r="C59" s="9"/>
      <c r="D59" s="9"/>
      <c r="E59" s="292" t="s">
        <v>90</v>
      </c>
      <c r="F59" s="292"/>
      <c r="G59" s="292"/>
      <c r="H59" s="292"/>
      <c r="I59" s="292"/>
      <c r="J59" s="9"/>
      <c r="K59" s="292" t="s">
        <v>91</v>
      </c>
      <c r="L59" s="292"/>
      <c r="M59" s="292"/>
      <c r="N59" s="292"/>
      <c r="O59" s="292"/>
      <c r="P59" s="292"/>
      <c r="Q59" s="292"/>
      <c r="R59" s="292"/>
      <c r="S59" s="292"/>
      <c r="T59" s="292"/>
      <c r="U59" s="292"/>
      <c r="V59" s="292"/>
      <c r="W59" s="292"/>
      <c r="X59" s="292"/>
      <c r="Y59" s="292"/>
      <c r="Z59" s="292"/>
      <c r="AA59" s="292"/>
      <c r="AB59" s="292"/>
      <c r="AC59" s="292"/>
      <c r="AD59" s="292"/>
      <c r="AE59" s="292"/>
      <c r="AF59" s="292"/>
      <c r="AG59" s="290">
        <f>'ZTI - Zdravotně technické...'!J32</f>
        <v>0</v>
      </c>
      <c r="AH59" s="291"/>
      <c r="AI59" s="291"/>
      <c r="AJ59" s="291"/>
      <c r="AK59" s="291"/>
      <c r="AL59" s="291"/>
      <c r="AM59" s="291"/>
      <c r="AN59" s="290">
        <f t="shared" si="0"/>
        <v>0</v>
      </c>
      <c r="AO59" s="291"/>
      <c r="AP59" s="291"/>
      <c r="AQ59" s="80">
        <f>'ZTI - Zdravotně technické...'!U89</f>
        <v>0</v>
      </c>
      <c r="AR59" s="46"/>
      <c r="AS59" s="81">
        <v>0</v>
      </c>
      <c r="AT59" s="82">
        <f t="shared" si="1"/>
        <v>0</v>
      </c>
      <c r="AU59" s="83">
        <f>'ZTI - Zdravotně technické...'!P89</f>
        <v>0</v>
      </c>
      <c r="AV59" s="82">
        <f>'ZTI - Zdravotně technické...'!J35</f>
        <v>0</v>
      </c>
      <c r="AW59" s="82">
        <f>'ZTI - Zdravotně technické...'!J36</f>
        <v>0</v>
      </c>
      <c r="AX59" s="82">
        <f>'ZTI - Zdravotně technické...'!J37</f>
        <v>0</v>
      </c>
      <c r="AY59" s="82">
        <f>'ZTI - Zdravotně technické...'!J38</f>
        <v>0</v>
      </c>
      <c r="AZ59" s="82">
        <f>'ZTI - Zdravotně technické...'!F35</f>
        <v>0</v>
      </c>
      <c r="BA59" s="82">
        <f>'ZTI - Zdravotně technické...'!F36</f>
        <v>0</v>
      </c>
      <c r="BB59" s="82">
        <f>'ZTI - Zdravotně technické...'!F37</f>
        <v>0</v>
      </c>
      <c r="BC59" s="82">
        <f>'ZTI - Zdravotně technické...'!F38</f>
        <v>0</v>
      </c>
      <c r="BD59" s="84">
        <f>'ZTI - Zdravotně technické...'!F39</f>
        <v>0</v>
      </c>
      <c r="BT59" s="26" t="s">
        <v>88</v>
      </c>
      <c r="BV59" s="26" t="s">
        <v>77</v>
      </c>
      <c r="BW59" s="26" t="s">
        <v>92</v>
      </c>
      <c r="BX59" s="26" t="s">
        <v>83</v>
      </c>
      <c r="CL59" s="26" t="s">
        <v>19</v>
      </c>
    </row>
    <row r="60" spans="1:91" s="3" customFormat="1" ht="16.5" customHeight="1" x14ac:dyDescent="0.2">
      <c r="A60" s="79" t="s">
        <v>84</v>
      </c>
      <c r="B60" s="46"/>
      <c r="C60" s="9"/>
      <c r="D60" s="9"/>
      <c r="E60" s="292" t="s">
        <v>93</v>
      </c>
      <c r="F60" s="292"/>
      <c r="G60" s="292"/>
      <c r="H60" s="292"/>
      <c r="I60" s="292"/>
      <c r="J60" s="9"/>
      <c r="K60" s="292" t="s">
        <v>94</v>
      </c>
      <c r="L60" s="292"/>
      <c r="M60" s="292"/>
      <c r="N60" s="292"/>
      <c r="O60" s="292"/>
      <c r="P60" s="292"/>
      <c r="Q60" s="292"/>
      <c r="R60" s="292"/>
      <c r="S60" s="292"/>
      <c r="T60" s="292"/>
      <c r="U60" s="292"/>
      <c r="V60" s="292"/>
      <c r="W60" s="292"/>
      <c r="X60" s="292"/>
      <c r="Y60" s="292"/>
      <c r="Z60" s="292"/>
      <c r="AA60" s="292"/>
      <c r="AB60" s="292"/>
      <c r="AC60" s="292"/>
      <c r="AD60" s="292"/>
      <c r="AE60" s="292"/>
      <c r="AF60" s="292"/>
      <c r="AG60" s="290">
        <f>'ÚT - Vytápění'!J32</f>
        <v>0</v>
      </c>
      <c r="AH60" s="291"/>
      <c r="AI60" s="291"/>
      <c r="AJ60" s="291"/>
      <c r="AK60" s="291"/>
      <c r="AL60" s="291"/>
      <c r="AM60" s="291"/>
      <c r="AN60" s="290">
        <f t="shared" si="0"/>
        <v>0</v>
      </c>
      <c r="AO60" s="291"/>
      <c r="AP60" s="291"/>
      <c r="AQ60" s="80">
        <f>'ÚT - Vytápění'!U89</f>
        <v>0</v>
      </c>
      <c r="AR60" s="46"/>
      <c r="AS60" s="81">
        <v>0</v>
      </c>
      <c r="AT60" s="82">
        <f t="shared" si="1"/>
        <v>0</v>
      </c>
      <c r="AU60" s="83">
        <f>'ÚT - Vytápění'!P89</f>
        <v>0</v>
      </c>
      <c r="AV60" s="82">
        <f>'ÚT - Vytápění'!J35</f>
        <v>0</v>
      </c>
      <c r="AW60" s="82">
        <f>'ÚT - Vytápění'!J36</f>
        <v>0</v>
      </c>
      <c r="AX60" s="82">
        <f>'ÚT - Vytápění'!J37</f>
        <v>0</v>
      </c>
      <c r="AY60" s="82">
        <f>'ÚT - Vytápění'!J38</f>
        <v>0</v>
      </c>
      <c r="AZ60" s="82">
        <f>'ÚT - Vytápění'!F35</f>
        <v>0</v>
      </c>
      <c r="BA60" s="82">
        <f>'ÚT - Vytápění'!F36</f>
        <v>0</v>
      </c>
      <c r="BB60" s="82">
        <f>'ÚT - Vytápění'!F37</f>
        <v>0</v>
      </c>
      <c r="BC60" s="82">
        <f>'ÚT - Vytápění'!F38</f>
        <v>0</v>
      </c>
      <c r="BD60" s="84">
        <f>'ÚT - Vytápění'!F39</f>
        <v>0</v>
      </c>
      <c r="BT60" s="26" t="s">
        <v>88</v>
      </c>
      <c r="BV60" s="26" t="s">
        <v>77</v>
      </c>
      <c r="BW60" s="26" t="s">
        <v>95</v>
      </c>
      <c r="BX60" s="26" t="s">
        <v>83</v>
      </c>
      <c r="CL60" s="26" t="s">
        <v>19</v>
      </c>
    </row>
    <row r="61" spans="1:91" s="3" customFormat="1" ht="16.5" customHeight="1" x14ac:dyDescent="0.2">
      <c r="A61" s="79" t="s">
        <v>84</v>
      </c>
      <c r="B61" s="46"/>
      <c r="C61" s="9"/>
      <c r="D61" s="9"/>
      <c r="E61" s="292" t="s">
        <v>96</v>
      </c>
      <c r="F61" s="292"/>
      <c r="G61" s="292"/>
      <c r="H61" s="292"/>
      <c r="I61" s="292"/>
      <c r="J61" s="9"/>
      <c r="K61" s="292" t="s">
        <v>97</v>
      </c>
      <c r="L61" s="292"/>
      <c r="M61" s="292"/>
      <c r="N61" s="292"/>
      <c r="O61" s="292"/>
      <c r="P61" s="292"/>
      <c r="Q61" s="292"/>
      <c r="R61" s="292"/>
      <c r="S61" s="292"/>
      <c r="T61" s="292"/>
      <c r="U61" s="292"/>
      <c r="V61" s="292"/>
      <c r="W61" s="292"/>
      <c r="X61" s="292"/>
      <c r="Y61" s="292"/>
      <c r="Z61" s="292"/>
      <c r="AA61" s="292"/>
      <c r="AB61" s="292"/>
      <c r="AC61" s="292"/>
      <c r="AD61" s="292"/>
      <c r="AE61" s="292"/>
      <c r="AF61" s="292"/>
      <c r="AG61" s="290">
        <f>'EL - Elektroinstalace'!J32</f>
        <v>0</v>
      </c>
      <c r="AH61" s="291"/>
      <c r="AI61" s="291"/>
      <c r="AJ61" s="291"/>
      <c r="AK61" s="291"/>
      <c r="AL61" s="291"/>
      <c r="AM61" s="291"/>
      <c r="AN61" s="290">
        <f t="shared" si="0"/>
        <v>0</v>
      </c>
      <c r="AO61" s="291"/>
      <c r="AP61" s="291"/>
      <c r="AQ61" s="80">
        <f>'EL - Elektroinstalace'!U86</f>
        <v>0</v>
      </c>
      <c r="AR61" s="46"/>
      <c r="AS61" s="81">
        <v>0</v>
      </c>
      <c r="AT61" s="82">
        <f t="shared" si="1"/>
        <v>0</v>
      </c>
      <c r="AU61" s="83">
        <f>'EL - Elektroinstalace'!P86</f>
        <v>0</v>
      </c>
      <c r="AV61" s="82">
        <f>'EL - Elektroinstalace'!J35</f>
        <v>0</v>
      </c>
      <c r="AW61" s="82">
        <f>'EL - Elektroinstalace'!J36</f>
        <v>0</v>
      </c>
      <c r="AX61" s="82">
        <f>'EL - Elektroinstalace'!J37</f>
        <v>0</v>
      </c>
      <c r="AY61" s="82">
        <f>'EL - Elektroinstalace'!J38</f>
        <v>0</v>
      </c>
      <c r="AZ61" s="82">
        <f>'EL - Elektroinstalace'!F35</f>
        <v>0</v>
      </c>
      <c r="BA61" s="82">
        <f>'EL - Elektroinstalace'!F36</f>
        <v>0</v>
      </c>
      <c r="BB61" s="82">
        <f>'EL - Elektroinstalace'!F37</f>
        <v>0</v>
      </c>
      <c r="BC61" s="82">
        <f>'EL - Elektroinstalace'!F38</f>
        <v>0</v>
      </c>
      <c r="BD61" s="84">
        <f>'EL - Elektroinstalace'!F39</f>
        <v>0</v>
      </c>
      <c r="BT61" s="26" t="s">
        <v>88</v>
      </c>
      <c r="BV61" s="26" t="s">
        <v>77</v>
      </c>
      <c r="BW61" s="26" t="s">
        <v>98</v>
      </c>
      <c r="BX61" s="26" t="s">
        <v>83</v>
      </c>
      <c r="CL61" s="26" t="s">
        <v>19</v>
      </c>
    </row>
    <row r="62" spans="1:91" s="6" customFormat="1" ht="16.5" customHeight="1" x14ac:dyDescent="0.2">
      <c r="A62" s="79" t="s">
        <v>84</v>
      </c>
      <c r="B62" s="70"/>
      <c r="C62" s="71"/>
      <c r="D62" s="289" t="s">
        <v>99</v>
      </c>
      <c r="E62" s="289"/>
      <c r="F62" s="289"/>
      <c r="G62" s="289"/>
      <c r="H62" s="289"/>
      <c r="I62" s="72"/>
      <c r="J62" s="289" t="s">
        <v>100</v>
      </c>
      <c r="K62" s="289"/>
      <c r="L62" s="289"/>
      <c r="M62" s="289"/>
      <c r="N62" s="289"/>
      <c r="O62" s="289"/>
      <c r="P62" s="289"/>
      <c r="Q62" s="289"/>
      <c r="R62" s="289"/>
      <c r="S62" s="289"/>
      <c r="T62" s="289"/>
      <c r="U62" s="289"/>
      <c r="V62" s="289"/>
      <c r="W62" s="289"/>
      <c r="X62" s="289"/>
      <c r="Y62" s="289"/>
      <c r="Z62" s="289"/>
      <c r="AA62" s="289"/>
      <c r="AB62" s="289"/>
      <c r="AC62" s="289"/>
      <c r="AD62" s="289"/>
      <c r="AE62" s="289"/>
      <c r="AF62" s="289"/>
      <c r="AG62" s="288">
        <f>'VRN - Vedlejší rozpočtové...'!J30</f>
        <v>0</v>
      </c>
      <c r="AH62" s="287"/>
      <c r="AI62" s="287"/>
      <c r="AJ62" s="287"/>
      <c r="AK62" s="287"/>
      <c r="AL62" s="287"/>
      <c r="AM62" s="287"/>
      <c r="AN62" s="288">
        <f t="shared" si="0"/>
        <v>0</v>
      </c>
      <c r="AO62" s="287"/>
      <c r="AP62" s="287"/>
      <c r="AQ62" s="73">
        <v>0</v>
      </c>
      <c r="AR62" s="70"/>
      <c r="AS62" s="85">
        <v>0</v>
      </c>
      <c r="AT62" s="86">
        <f t="shared" si="1"/>
        <v>0</v>
      </c>
      <c r="AU62" s="87">
        <f>'VRN - Vedlejší rozpočtové...'!P85</f>
        <v>0</v>
      </c>
      <c r="AV62" s="86">
        <f>'VRN - Vedlejší rozpočtové...'!J33</f>
        <v>0</v>
      </c>
      <c r="AW62" s="86">
        <f>'VRN - Vedlejší rozpočtové...'!J34</f>
        <v>0</v>
      </c>
      <c r="AX62" s="86">
        <f>'VRN - Vedlejší rozpočtové...'!J35</f>
        <v>0</v>
      </c>
      <c r="AY62" s="86">
        <f>'VRN - Vedlejší rozpočtové...'!J36</f>
        <v>0</v>
      </c>
      <c r="AZ62" s="86">
        <f>'VRN - Vedlejší rozpočtové...'!F33</f>
        <v>0</v>
      </c>
      <c r="BA62" s="86">
        <f>'VRN - Vedlejší rozpočtové...'!F34</f>
        <v>0</v>
      </c>
      <c r="BB62" s="86">
        <f>'VRN - Vedlejší rozpočtové...'!F35</f>
        <v>0</v>
      </c>
      <c r="BC62" s="86">
        <f>'VRN - Vedlejší rozpočtové...'!F36</f>
        <v>0</v>
      </c>
      <c r="BD62" s="88">
        <f>'VRN - Vedlejší rozpočtové...'!F37</f>
        <v>0</v>
      </c>
      <c r="BT62" s="78" t="s">
        <v>82</v>
      </c>
      <c r="BV62" s="78" t="s">
        <v>77</v>
      </c>
      <c r="BW62" s="78" t="s">
        <v>102</v>
      </c>
      <c r="BX62" s="78" t="s">
        <v>5</v>
      </c>
      <c r="CL62" s="78" t="s">
        <v>19</v>
      </c>
      <c r="CM62" s="78" t="s">
        <v>82</v>
      </c>
    </row>
    <row r="63" spans="1:91" s="1" customFormat="1" ht="30" customHeight="1" x14ac:dyDescent="0.2">
      <c r="B63" s="33"/>
      <c r="AR63" s="33"/>
    </row>
    <row r="64" spans="1:91" s="1" customFormat="1" ht="6.95" customHeight="1" x14ac:dyDescent="0.2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33"/>
    </row>
  </sheetData>
  <sheetProtection algorithmName="SHA-512" hashValue="gB06CPRawWsknol06yRD+koOtKN70LmrzyuxM3dEkbodysJgyPcZRQf4FQoe7H1YLFSkpBR6PtoJ/2sqpsuFzQ==" saltValue="1ACp1XJxSwdb9ccQ8iwJtw==" spinCount="100000" sheet="1" objects="1" scenarios="1" formatColumns="0" formatRows="0"/>
  <mergeCells count="62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2:AP62"/>
    <mergeCell ref="AG62:AM62"/>
    <mergeCell ref="D62:H62"/>
    <mergeCell ref="J62:AF62"/>
    <mergeCell ref="AG56:AM56"/>
    <mergeCell ref="AN56:AP56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ÚT - Vytápění'!C2" display="/" xr:uid="{00000000-0004-0000-0000-000002000000}"/>
    <hyperlink ref="A61" location="'EL - Elektroinstalace'!C2" display="/" xr:uid="{00000000-0004-0000-0000-000003000000}"/>
    <hyperlink ref="A62" location="'VRN - Vedlejší rozpočtové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23"/>
  <sheetViews>
    <sheetView showGridLines="0" workbookViewId="0">
      <selection activeCell="X101" sqref="X101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89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103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Stroupežnického 2324/26, 15000 Praha 5, b.j.č. 2324/21 -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104</v>
      </c>
      <c r="L8" s="21"/>
    </row>
    <row r="9" spans="2:46" s="1" customFormat="1" ht="16.5" customHeight="1" x14ac:dyDescent="0.2">
      <c r="B9" s="33"/>
      <c r="E9" s="314" t="s">
        <v>105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106</v>
      </c>
      <c r="L10" s="33"/>
    </row>
    <row r="11" spans="2:46" s="1" customFormat="1" ht="16.5" customHeight="1" x14ac:dyDescent="0.2">
      <c r="B11" s="33"/>
      <c r="E11" s="273" t="s">
        <v>107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ROUND(J105,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ROUND((SUM(BE105:BE722)),  2)</f>
        <v>0</v>
      </c>
      <c r="I35" s="92">
        <v>0.21</v>
      </c>
      <c r="J35" s="82">
        <f>ROUND(((SUM(BE105:BE722))*I35),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ROUND((SUM(BF105:BF722)),  2)</f>
        <v>0</v>
      </c>
      <c r="I36" s="92">
        <v>0.12</v>
      </c>
      <c r="J36" s="82">
        <f>ROUND(((SUM(BF105:BF722))*I36),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ROUND((SUM(BG105:BG722)),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ROUND((SUM(BH105:BH722)),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ROUND((SUM(BI105:BI722)),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108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Stroupežnického 2324/26, 15000 Praha 5, b.j.č. 2324/21 -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104</v>
      </c>
      <c r="L51" s="21"/>
    </row>
    <row r="52" spans="2:47" s="1" customFormat="1" ht="16.5" customHeight="1" x14ac:dyDescent="0.2">
      <c r="B52" s="33"/>
      <c r="E52" s="314" t="s">
        <v>105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106</v>
      </c>
      <c r="L53" s="33"/>
    </row>
    <row r="54" spans="2:47" s="1" customFormat="1" ht="16.5" customHeight="1" x14ac:dyDescent="0.2">
      <c r="B54" s="33"/>
      <c r="E54" s="273" t="str">
        <f>E11</f>
        <v>ARS - Stavební část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Stroupežnického 2324/26, 15000 Praha 5</v>
      </c>
      <c r="I56" s="28" t="s">
        <v>23</v>
      </c>
      <c r="J56" s="50" t="str">
        <f>IF(J14="","",J14)</f>
        <v>2. 5. 2024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109</v>
      </c>
      <c r="D61" s="93"/>
      <c r="E61" s="93"/>
      <c r="F61" s="93"/>
      <c r="G61" s="93"/>
      <c r="H61" s="93"/>
      <c r="I61" s="93"/>
      <c r="J61" s="100" t="s">
        <v>110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J105</f>
        <v>0</v>
      </c>
      <c r="L63" s="33"/>
      <c r="AU63" s="18" t="s">
        <v>111</v>
      </c>
    </row>
    <row r="64" spans="2:47" s="8" customFormat="1" ht="24.95" customHeight="1" x14ac:dyDescent="0.2">
      <c r="B64" s="102"/>
      <c r="D64" s="103" t="s">
        <v>112</v>
      </c>
      <c r="E64" s="104"/>
      <c r="F64" s="104"/>
      <c r="G64" s="104"/>
      <c r="H64" s="104"/>
      <c r="I64" s="104"/>
      <c r="J64" s="105">
        <f>J106</f>
        <v>0</v>
      </c>
      <c r="L64" s="102"/>
    </row>
    <row r="65" spans="2:12" s="9" customFormat="1" ht="19.899999999999999" customHeight="1" x14ac:dyDescent="0.2">
      <c r="B65" s="106"/>
      <c r="D65" s="107" t="s">
        <v>113</v>
      </c>
      <c r="E65" s="108"/>
      <c r="F65" s="108"/>
      <c r="G65" s="108"/>
      <c r="H65" s="108"/>
      <c r="I65" s="108"/>
      <c r="J65" s="109">
        <f>J107</f>
        <v>0</v>
      </c>
      <c r="L65" s="106"/>
    </row>
    <row r="66" spans="2:12" s="9" customFormat="1" ht="19.899999999999999" customHeight="1" x14ac:dyDescent="0.2">
      <c r="B66" s="106"/>
      <c r="D66" s="107" t="s">
        <v>114</v>
      </c>
      <c r="E66" s="108"/>
      <c r="F66" s="108"/>
      <c r="G66" s="108"/>
      <c r="H66" s="108"/>
      <c r="I66" s="108"/>
      <c r="J66" s="109">
        <f>J135</f>
        <v>0</v>
      </c>
      <c r="L66" s="106"/>
    </row>
    <row r="67" spans="2:12" s="9" customFormat="1" ht="19.899999999999999" customHeight="1" x14ac:dyDescent="0.2">
      <c r="B67" s="106"/>
      <c r="D67" s="107" t="s">
        <v>115</v>
      </c>
      <c r="E67" s="108"/>
      <c r="F67" s="108"/>
      <c r="G67" s="108"/>
      <c r="H67" s="108"/>
      <c r="I67" s="108"/>
      <c r="J67" s="109">
        <f>J245</f>
        <v>0</v>
      </c>
      <c r="L67" s="106"/>
    </row>
    <row r="68" spans="2:12" s="9" customFormat="1" ht="19.899999999999999" customHeight="1" x14ac:dyDescent="0.2">
      <c r="B68" s="106"/>
      <c r="D68" s="107" t="s">
        <v>116</v>
      </c>
      <c r="E68" s="108"/>
      <c r="F68" s="108"/>
      <c r="G68" s="108"/>
      <c r="H68" s="108"/>
      <c r="I68" s="108"/>
      <c r="J68" s="109">
        <f>J331</f>
        <v>0</v>
      </c>
      <c r="L68" s="106"/>
    </row>
    <row r="69" spans="2:12" s="9" customFormat="1" ht="19.899999999999999" customHeight="1" x14ac:dyDescent="0.2">
      <c r="B69" s="106"/>
      <c r="D69" s="107" t="s">
        <v>117</v>
      </c>
      <c r="E69" s="108"/>
      <c r="F69" s="108"/>
      <c r="G69" s="108"/>
      <c r="H69" s="108"/>
      <c r="I69" s="108"/>
      <c r="J69" s="109">
        <f>J360</f>
        <v>0</v>
      </c>
      <c r="L69" s="106"/>
    </row>
    <row r="70" spans="2:12" s="8" customFormat="1" ht="24.95" customHeight="1" x14ac:dyDescent="0.2">
      <c r="B70" s="102"/>
      <c r="D70" s="103" t="s">
        <v>118</v>
      </c>
      <c r="E70" s="104"/>
      <c r="F70" s="104"/>
      <c r="G70" s="104"/>
      <c r="H70" s="104"/>
      <c r="I70" s="104"/>
      <c r="J70" s="105">
        <f>J363</f>
        <v>0</v>
      </c>
      <c r="L70" s="102"/>
    </row>
    <row r="71" spans="2:12" s="9" customFormat="1" ht="19.899999999999999" customHeight="1" x14ac:dyDescent="0.2">
      <c r="B71" s="106"/>
      <c r="D71" s="107" t="s">
        <v>119</v>
      </c>
      <c r="E71" s="108"/>
      <c r="F71" s="108"/>
      <c r="G71" s="108"/>
      <c r="H71" s="108"/>
      <c r="I71" s="108"/>
      <c r="J71" s="109">
        <f>J364</f>
        <v>0</v>
      </c>
      <c r="L71" s="106"/>
    </row>
    <row r="72" spans="2:12" s="9" customFormat="1" ht="19.899999999999999" customHeight="1" x14ac:dyDescent="0.2">
      <c r="B72" s="106"/>
      <c r="D72" s="107" t="s">
        <v>120</v>
      </c>
      <c r="E72" s="108"/>
      <c r="F72" s="108"/>
      <c r="G72" s="108"/>
      <c r="H72" s="108"/>
      <c r="I72" s="108"/>
      <c r="J72" s="109">
        <f>J375</f>
        <v>0</v>
      </c>
      <c r="L72" s="106"/>
    </row>
    <row r="73" spans="2:12" s="9" customFormat="1" ht="19.899999999999999" customHeight="1" x14ac:dyDescent="0.2">
      <c r="B73" s="106"/>
      <c r="D73" s="107" t="s">
        <v>121</v>
      </c>
      <c r="E73" s="108"/>
      <c r="F73" s="108"/>
      <c r="G73" s="108"/>
      <c r="H73" s="108"/>
      <c r="I73" s="108"/>
      <c r="J73" s="109">
        <f>J377</f>
        <v>0</v>
      </c>
      <c r="L73" s="106"/>
    </row>
    <row r="74" spans="2:12" s="9" customFormat="1" ht="19.899999999999999" customHeight="1" x14ac:dyDescent="0.2">
      <c r="B74" s="106"/>
      <c r="D74" s="107" t="s">
        <v>122</v>
      </c>
      <c r="E74" s="108"/>
      <c r="F74" s="108"/>
      <c r="G74" s="108"/>
      <c r="H74" s="108"/>
      <c r="I74" s="108"/>
      <c r="J74" s="109">
        <f>J384</f>
        <v>0</v>
      </c>
      <c r="L74" s="106"/>
    </row>
    <row r="75" spans="2:12" s="9" customFormat="1" ht="19.899999999999999" customHeight="1" x14ac:dyDescent="0.2">
      <c r="B75" s="106"/>
      <c r="D75" s="107" t="s">
        <v>123</v>
      </c>
      <c r="E75" s="108"/>
      <c r="F75" s="108"/>
      <c r="G75" s="108"/>
      <c r="H75" s="108"/>
      <c r="I75" s="108"/>
      <c r="J75" s="109">
        <f>J398</f>
        <v>0</v>
      </c>
      <c r="L75" s="106"/>
    </row>
    <row r="76" spans="2:12" s="9" customFormat="1" ht="19.899999999999999" customHeight="1" x14ac:dyDescent="0.2">
      <c r="B76" s="106"/>
      <c r="D76" s="107" t="s">
        <v>124</v>
      </c>
      <c r="E76" s="108"/>
      <c r="F76" s="108"/>
      <c r="G76" s="108"/>
      <c r="H76" s="108"/>
      <c r="I76" s="108"/>
      <c r="J76" s="109">
        <f>J405</f>
        <v>0</v>
      </c>
      <c r="L76" s="106"/>
    </row>
    <row r="77" spans="2:12" s="9" customFormat="1" ht="19.899999999999999" customHeight="1" x14ac:dyDescent="0.2">
      <c r="B77" s="106"/>
      <c r="D77" s="107" t="s">
        <v>125</v>
      </c>
      <c r="E77" s="108"/>
      <c r="F77" s="108"/>
      <c r="G77" s="108"/>
      <c r="H77" s="108"/>
      <c r="I77" s="108"/>
      <c r="J77" s="109">
        <f>J488</f>
        <v>0</v>
      </c>
      <c r="L77" s="106"/>
    </row>
    <row r="78" spans="2:12" s="9" customFormat="1" ht="19.899999999999999" customHeight="1" x14ac:dyDescent="0.2">
      <c r="B78" s="106"/>
      <c r="D78" s="107" t="s">
        <v>126</v>
      </c>
      <c r="E78" s="108"/>
      <c r="F78" s="108"/>
      <c r="G78" s="108"/>
      <c r="H78" s="108"/>
      <c r="I78" s="108"/>
      <c r="J78" s="109">
        <f>J536</f>
        <v>0</v>
      </c>
      <c r="L78" s="106"/>
    </row>
    <row r="79" spans="2:12" s="9" customFormat="1" ht="19.899999999999999" customHeight="1" x14ac:dyDescent="0.2">
      <c r="B79" s="106"/>
      <c r="D79" s="107" t="s">
        <v>127</v>
      </c>
      <c r="E79" s="108"/>
      <c r="F79" s="108"/>
      <c r="G79" s="108"/>
      <c r="H79" s="108"/>
      <c r="I79" s="108"/>
      <c r="J79" s="109">
        <f>J589</f>
        <v>0</v>
      </c>
      <c r="L79" s="106"/>
    </row>
    <row r="80" spans="2:12" s="9" customFormat="1" ht="19.899999999999999" customHeight="1" x14ac:dyDescent="0.2">
      <c r="B80" s="106"/>
      <c r="D80" s="107" t="s">
        <v>128</v>
      </c>
      <c r="E80" s="108"/>
      <c r="F80" s="108"/>
      <c r="G80" s="108"/>
      <c r="H80" s="108"/>
      <c r="I80" s="108"/>
      <c r="J80" s="109">
        <f>J598</f>
        <v>0</v>
      </c>
      <c r="L80" s="106"/>
    </row>
    <row r="81" spans="2:12" s="9" customFormat="1" ht="19.899999999999999" customHeight="1" x14ac:dyDescent="0.2">
      <c r="B81" s="106"/>
      <c r="D81" s="107" t="s">
        <v>129</v>
      </c>
      <c r="E81" s="108"/>
      <c r="F81" s="108"/>
      <c r="G81" s="108"/>
      <c r="H81" s="108"/>
      <c r="I81" s="108"/>
      <c r="J81" s="109">
        <f>J641</f>
        <v>0</v>
      </c>
      <c r="L81" s="106"/>
    </row>
    <row r="82" spans="2:12" s="9" customFormat="1" ht="19.899999999999999" customHeight="1" x14ac:dyDescent="0.2">
      <c r="B82" s="106"/>
      <c r="D82" s="107" t="s">
        <v>130</v>
      </c>
      <c r="E82" s="108"/>
      <c r="F82" s="108"/>
      <c r="G82" s="108"/>
      <c r="H82" s="108"/>
      <c r="I82" s="108"/>
      <c r="J82" s="109">
        <f>J679</f>
        <v>0</v>
      </c>
      <c r="L82" s="106"/>
    </row>
    <row r="83" spans="2:12" s="9" customFormat="1" ht="19.899999999999999" customHeight="1" x14ac:dyDescent="0.2">
      <c r="B83" s="106"/>
      <c r="D83" s="107" t="s">
        <v>131</v>
      </c>
      <c r="E83" s="108"/>
      <c r="F83" s="108"/>
      <c r="G83" s="108"/>
      <c r="H83" s="108"/>
      <c r="I83" s="108"/>
      <c r="J83" s="109">
        <f>J696</f>
        <v>0</v>
      </c>
      <c r="L83" s="106"/>
    </row>
    <row r="84" spans="2:12" s="1" customFormat="1" ht="21.75" customHeight="1" x14ac:dyDescent="0.2">
      <c r="B84" s="33"/>
      <c r="L84" s="33"/>
    </row>
    <row r="85" spans="2:12" s="1" customFormat="1" ht="6.95" customHeight="1" x14ac:dyDescent="0.2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3"/>
    </row>
    <row r="89" spans="2:12" s="1" customFormat="1" ht="6.95" customHeight="1" x14ac:dyDescent="0.2"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33"/>
    </row>
    <row r="90" spans="2:12" s="1" customFormat="1" ht="24.95" customHeight="1" x14ac:dyDescent="0.2">
      <c r="B90" s="33"/>
      <c r="C90" s="22" t="s">
        <v>132</v>
      </c>
      <c r="L90" s="33"/>
    </row>
    <row r="91" spans="2:12" s="1" customFormat="1" ht="6.95" customHeight="1" x14ac:dyDescent="0.2">
      <c r="B91" s="33"/>
      <c r="L91" s="33"/>
    </row>
    <row r="92" spans="2:12" s="1" customFormat="1" ht="12" customHeight="1" x14ac:dyDescent="0.2">
      <c r="B92" s="33"/>
      <c r="C92" s="28" t="s">
        <v>16</v>
      </c>
      <c r="L92" s="33"/>
    </row>
    <row r="93" spans="2:12" s="1" customFormat="1" ht="16.5" customHeight="1" x14ac:dyDescent="0.2">
      <c r="B93" s="33"/>
      <c r="E93" s="314" t="str">
        <f>E7</f>
        <v>Rekonstrukce bytových jednotek MČ Stroupežnického 2324/26, 15000 Praha 5, b.j.č. 2324/21 - revize 3</v>
      </c>
      <c r="F93" s="315"/>
      <c r="G93" s="315"/>
      <c r="H93" s="315"/>
      <c r="L93" s="33"/>
    </row>
    <row r="94" spans="2:12" ht="12" customHeight="1" x14ac:dyDescent="0.2">
      <c r="B94" s="21"/>
      <c r="C94" s="28" t="s">
        <v>104</v>
      </c>
      <c r="L94" s="21"/>
    </row>
    <row r="95" spans="2:12" s="1" customFormat="1" ht="16.5" customHeight="1" x14ac:dyDescent="0.2">
      <c r="B95" s="33"/>
      <c r="E95" s="314" t="s">
        <v>105</v>
      </c>
      <c r="F95" s="316"/>
      <c r="G95" s="316"/>
      <c r="H95" s="316"/>
      <c r="L95" s="33"/>
    </row>
    <row r="96" spans="2:12" s="1" customFormat="1" ht="12" customHeight="1" x14ac:dyDescent="0.2">
      <c r="B96" s="33"/>
      <c r="C96" s="28" t="s">
        <v>106</v>
      </c>
      <c r="L96" s="33"/>
    </row>
    <row r="97" spans="2:65" s="1" customFormat="1" ht="16.5" customHeight="1" x14ac:dyDescent="0.2">
      <c r="B97" s="33"/>
      <c r="E97" s="273" t="str">
        <f>E11</f>
        <v>ARS - Stavební část</v>
      </c>
      <c r="F97" s="316"/>
      <c r="G97" s="316"/>
      <c r="H97" s="316"/>
      <c r="L97" s="33"/>
    </row>
    <row r="98" spans="2:65" s="1" customFormat="1" ht="6.95" customHeight="1" x14ac:dyDescent="0.2">
      <c r="B98" s="33"/>
      <c r="L98" s="33"/>
    </row>
    <row r="99" spans="2:65" s="1" customFormat="1" ht="12" customHeight="1" x14ac:dyDescent="0.2">
      <c r="B99" s="33"/>
      <c r="C99" s="28" t="s">
        <v>21</v>
      </c>
      <c r="F99" s="26" t="str">
        <f>F14</f>
        <v>Stroupežnického 2324/26, 15000 Praha 5</v>
      </c>
      <c r="I99" s="28" t="s">
        <v>23</v>
      </c>
      <c r="J99" s="50" t="str">
        <f>IF(J14="","",J14)</f>
        <v>2. 5. 2024</v>
      </c>
      <c r="L99" s="33"/>
    </row>
    <row r="100" spans="2:65" s="1" customFormat="1" ht="6.95" customHeight="1" x14ac:dyDescent="0.2">
      <c r="B100" s="33"/>
      <c r="L100" s="33"/>
    </row>
    <row r="101" spans="2:65" s="1" customFormat="1" ht="15.2" customHeight="1" x14ac:dyDescent="0.2">
      <c r="B101" s="33"/>
      <c r="C101" s="28" t="s">
        <v>25</v>
      </c>
      <c r="F101" s="26" t="str">
        <f>E17</f>
        <v>Městská část Praha 5</v>
      </c>
      <c r="I101" s="28" t="s">
        <v>33</v>
      </c>
      <c r="J101" s="31" t="str">
        <f>E23</f>
        <v>Boa projekt s.r.o.</v>
      </c>
      <c r="L101" s="33"/>
    </row>
    <row r="102" spans="2:65" s="1" customFormat="1" ht="15.2" customHeight="1" x14ac:dyDescent="0.2">
      <c r="B102" s="33"/>
      <c r="C102" s="28" t="s">
        <v>31</v>
      </c>
      <c r="F102" s="26" t="str">
        <f>IF(E20="","",E20)</f>
        <v>Vyplň údaj</v>
      </c>
      <c r="I102" s="28" t="s">
        <v>37</v>
      </c>
      <c r="J102" s="31" t="str">
        <f>E26</f>
        <v xml:space="preserve"> </v>
      </c>
      <c r="L102" s="33"/>
    </row>
    <row r="103" spans="2:65" s="1" customFormat="1" ht="10.35" customHeight="1" x14ac:dyDescent="0.2">
      <c r="B103" s="33"/>
      <c r="L103" s="33"/>
    </row>
    <row r="104" spans="2:65" s="10" customFormat="1" ht="29.25" customHeight="1" x14ac:dyDescent="0.2">
      <c r="B104" s="110"/>
      <c r="C104" s="111" t="s">
        <v>133</v>
      </c>
      <c r="D104" s="112" t="s">
        <v>60</v>
      </c>
      <c r="E104" s="112" t="s">
        <v>56</v>
      </c>
      <c r="F104" s="112" t="s">
        <v>57</v>
      </c>
      <c r="G104" s="112" t="s">
        <v>134</v>
      </c>
      <c r="H104" s="112" t="s">
        <v>135</v>
      </c>
      <c r="I104" s="112" t="s">
        <v>136</v>
      </c>
      <c r="J104" s="112" t="s">
        <v>110</v>
      </c>
      <c r="K104" s="113" t="s">
        <v>137</v>
      </c>
      <c r="L104" s="110"/>
      <c r="M104" s="56" t="s">
        <v>19</v>
      </c>
      <c r="N104" s="57" t="s">
        <v>45</v>
      </c>
      <c r="O104" s="57" t="s">
        <v>138</v>
      </c>
      <c r="P104" s="57" t="s">
        <v>139</v>
      </c>
      <c r="Q104" s="57" t="s">
        <v>140</v>
      </c>
      <c r="R104" s="57" t="s">
        <v>141</v>
      </c>
      <c r="S104" s="57" t="s">
        <v>142</v>
      </c>
      <c r="T104" s="57" t="s">
        <v>143</v>
      </c>
      <c r="U104" s="326" t="s">
        <v>1495</v>
      </c>
    </row>
    <row r="105" spans="2:65" s="1" customFormat="1" ht="22.9" customHeight="1" x14ac:dyDescent="0.25">
      <c r="B105" s="33"/>
      <c r="C105" s="61" t="s">
        <v>145</v>
      </c>
      <c r="J105" s="114">
        <f>BK105</f>
        <v>0</v>
      </c>
      <c r="L105" s="33"/>
      <c r="M105" s="59"/>
      <c r="N105" s="51"/>
      <c r="O105" s="51"/>
      <c r="P105" s="115">
        <f>P106+P363</f>
        <v>0</v>
      </c>
      <c r="Q105" s="51"/>
      <c r="R105" s="115">
        <f>R106+R363</f>
        <v>10.98778961</v>
      </c>
      <c r="S105" s="51"/>
      <c r="T105" s="115">
        <f>T106+T363</f>
        <v>14.968557109999997</v>
      </c>
      <c r="U105" s="327">
        <f>SUM(V105:V682)</f>
        <v>0</v>
      </c>
      <c r="AT105" s="18" t="s">
        <v>74</v>
      </c>
      <c r="AU105" s="18" t="s">
        <v>111</v>
      </c>
      <c r="BK105" s="116">
        <f>BK106+BK363</f>
        <v>0</v>
      </c>
    </row>
    <row r="106" spans="2:65" s="11" customFormat="1" ht="25.9" customHeight="1" x14ac:dyDescent="0.2">
      <c r="B106" s="117"/>
      <c r="D106" s="118" t="s">
        <v>74</v>
      </c>
      <c r="E106" s="119" t="s">
        <v>146</v>
      </c>
      <c r="F106" s="119" t="s">
        <v>147</v>
      </c>
      <c r="I106" s="120"/>
      <c r="J106" s="121">
        <f>BK106</f>
        <v>0</v>
      </c>
      <c r="L106" s="117"/>
      <c r="M106" s="122"/>
      <c r="P106" s="123">
        <f>P107+P135+P245+P331+P360</f>
        <v>0</v>
      </c>
      <c r="R106" s="123">
        <f>R107+R135+R245+R331+R360</f>
        <v>6.7375706200000005</v>
      </c>
      <c r="T106" s="123">
        <f>T107+T135+T245+T331+T360</f>
        <v>13.012356159999998</v>
      </c>
      <c r="U106" s="328"/>
      <c r="V106" s="1" t="str">
        <f t="shared" ref="V106:V169" si="0">IF(U106="investice",J106,"")</f>
        <v/>
      </c>
      <c r="AR106" s="118" t="s">
        <v>82</v>
      </c>
      <c r="AT106" s="125" t="s">
        <v>74</v>
      </c>
      <c r="AU106" s="125" t="s">
        <v>75</v>
      </c>
      <c r="AY106" s="118" t="s">
        <v>148</v>
      </c>
      <c r="BK106" s="126">
        <f>BK107+BK135+BK245+BK331+BK360</f>
        <v>0</v>
      </c>
    </row>
    <row r="107" spans="2:65" s="11" customFormat="1" ht="22.9" customHeight="1" x14ac:dyDescent="0.2">
      <c r="B107" s="117"/>
      <c r="D107" s="118" t="s">
        <v>74</v>
      </c>
      <c r="E107" s="127" t="s">
        <v>149</v>
      </c>
      <c r="F107" s="127" t="s">
        <v>150</v>
      </c>
      <c r="I107" s="120"/>
      <c r="J107" s="128">
        <f>BK107</f>
        <v>0</v>
      </c>
      <c r="L107" s="117"/>
      <c r="M107" s="122"/>
      <c r="P107" s="123">
        <f>SUM(P108:P134)</f>
        <v>0</v>
      </c>
      <c r="R107" s="123">
        <f>SUM(R108:R134)</f>
        <v>1.6022660000000002</v>
      </c>
      <c r="T107" s="123">
        <f>SUM(T108:T134)</f>
        <v>0</v>
      </c>
      <c r="U107" s="328"/>
      <c r="V107" s="1" t="str">
        <f t="shared" si="0"/>
        <v/>
      </c>
      <c r="AR107" s="118" t="s">
        <v>82</v>
      </c>
      <c r="AT107" s="125" t="s">
        <v>74</v>
      </c>
      <c r="AU107" s="125" t="s">
        <v>82</v>
      </c>
      <c r="AY107" s="118" t="s">
        <v>148</v>
      </c>
      <c r="BK107" s="126">
        <f>SUM(BK108:BK134)</f>
        <v>0</v>
      </c>
    </row>
    <row r="108" spans="2:65" s="1" customFormat="1" ht="21.75" customHeight="1" x14ac:dyDescent="0.2">
      <c r="B108" s="33"/>
      <c r="C108" s="129" t="s">
        <v>82</v>
      </c>
      <c r="D108" s="129" t="s">
        <v>151</v>
      </c>
      <c r="E108" s="130" t="s">
        <v>152</v>
      </c>
      <c r="F108" s="131" t="s">
        <v>153</v>
      </c>
      <c r="G108" s="132" t="s">
        <v>154</v>
      </c>
      <c r="H108" s="133">
        <v>2</v>
      </c>
      <c r="I108" s="134"/>
      <c r="J108" s="135">
        <f>ROUND(I108*H108,2)</f>
        <v>0</v>
      </c>
      <c r="K108" s="131" t="s">
        <v>155</v>
      </c>
      <c r="L108" s="33"/>
      <c r="M108" s="136" t="s">
        <v>19</v>
      </c>
      <c r="N108" s="137" t="s">
        <v>47</v>
      </c>
      <c r="P108" s="138">
        <f>O108*H108</f>
        <v>0</v>
      </c>
      <c r="Q108" s="138">
        <v>3.6549999999999999E-2</v>
      </c>
      <c r="R108" s="138">
        <f>Q108*H108</f>
        <v>7.3099999999999998E-2</v>
      </c>
      <c r="S108" s="138">
        <v>0</v>
      </c>
      <c r="T108" s="138">
        <f>S108*H108</f>
        <v>0</v>
      </c>
      <c r="U108" s="329" t="s">
        <v>19</v>
      </c>
      <c r="V108" s="1" t="str">
        <f t="shared" si="0"/>
        <v/>
      </c>
      <c r="AR108" s="140" t="s">
        <v>156</v>
      </c>
      <c r="AT108" s="140" t="s">
        <v>151</v>
      </c>
      <c r="AU108" s="140" t="s">
        <v>88</v>
      </c>
      <c r="AY108" s="18" t="s">
        <v>148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88</v>
      </c>
      <c r="BK108" s="141">
        <f>ROUND(I108*H108,2)</f>
        <v>0</v>
      </c>
      <c r="BL108" s="18" t="s">
        <v>156</v>
      </c>
      <c r="BM108" s="140" t="s">
        <v>157</v>
      </c>
    </row>
    <row r="109" spans="2:65" s="1" customFormat="1" ht="11.25" x14ac:dyDescent="0.2">
      <c r="B109" s="33"/>
      <c r="D109" s="142" t="s">
        <v>158</v>
      </c>
      <c r="F109" s="143" t="s">
        <v>159</v>
      </c>
      <c r="I109" s="144"/>
      <c r="L109" s="33"/>
      <c r="M109" s="145"/>
      <c r="U109" s="330"/>
      <c r="V109" s="1" t="str">
        <f t="shared" si="0"/>
        <v/>
      </c>
      <c r="AT109" s="18" t="s">
        <v>158</v>
      </c>
      <c r="AU109" s="18" t="s">
        <v>88</v>
      </c>
    </row>
    <row r="110" spans="2:65" s="12" customFormat="1" ht="11.25" x14ac:dyDescent="0.2">
      <c r="B110" s="146"/>
      <c r="D110" s="147" t="s">
        <v>160</v>
      </c>
      <c r="E110" s="148" t="s">
        <v>19</v>
      </c>
      <c r="F110" s="149" t="s">
        <v>161</v>
      </c>
      <c r="H110" s="148" t="s">
        <v>19</v>
      </c>
      <c r="I110" s="150"/>
      <c r="L110" s="146"/>
      <c r="M110" s="151"/>
      <c r="U110" s="331"/>
      <c r="V110" s="1" t="str">
        <f t="shared" si="0"/>
        <v/>
      </c>
      <c r="AT110" s="148" t="s">
        <v>160</v>
      </c>
      <c r="AU110" s="148" t="s">
        <v>88</v>
      </c>
      <c r="AV110" s="12" t="s">
        <v>82</v>
      </c>
      <c r="AW110" s="12" t="s">
        <v>36</v>
      </c>
      <c r="AX110" s="12" t="s">
        <v>75</v>
      </c>
      <c r="AY110" s="148" t="s">
        <v>148</v>
      </c>
    </row>
    <row r="111" spans="2:65" s="13" customFormat="1" ht="11.25" x14ac:dyDescent="0.2">
      <c r="B111" s="152"/>
      <c r="D111" s="147" t="s">
        <v>160</v>
      </c>
      <c r="E111" s="153" t="s">
        <v>19</v>
      </c>
      <c r="F111" s="154" t="s">
        <v>162</v>
      </c>
      <c r="H111" s="155">
        <v>2</v>
      </c>
      <c r="I111" s="156"/>
      <c r="L111" s="152"/>
      <c r="M111" s="157"/>
      <c r="U111" s="332"/>
      <c r="V111" s="1" t="str">
        <f t="shared" si="0"/>
        <v/>
      </c>
      <c r="AT111" s="153" t="s">
        <v>160</v>
      </c>
      <c r="AU111" s="153" t="s">
        <v>88</v>
      </c>
      <c r="AV111" s="13" t="s">
        <v>88</v>
      </c>
      <c r="AW111" s="13" t="s">
        <v>36</v>
      </c>
      <c r="AX111" s="13" t="s">
        <v>75</v>
      </c>
      <c r="AY111" s="153" t="s">
        <v>148</v>
      </c>
    </row>
    <row r="112" spans="2:65" s="14" customFormat="1" ht="11.25" x14ac:dyDescent="0.2">
      <c r="B112" s="158"/>
      <c r="D112" s="147" t="s">
        <v>160</v>
      </c>
      <c r="E112" s="159" t="s">
        <v>19</v>
      </c>
      <c r="F112" s="160" t="s">
        <v>163</v>
      </c>
      <c r="H112" s="161">
        <v>2</v>
      </c>
      <c r="I112" s="162"/>
      <c r="L112" s="158"/>
      <c r="M112" s="163"/>
      <c r="U112" s="333"/>
      <c r="V112" s="1" t="str">
        <f t="shared" si="0"/>
        <v/>
      </c>
      <c r="AT112" s="159" t="s">
        <v>160</v>
      </c>
      <c r="AU112" s="159" t="s">
        <v>88</v>
      </c>
      <c r="AV112" s="14" t="s">
        <v>156</v>
      </c>
      <c r="AW112" s="14" t="s">
        <v>36</v>
      </c>
      <c r="AX112" s="14" t="s">
        <v>82</v>
      </c>
      <c r="AY112" s="159" t="s">
        <v>148</v>
      </c>
    </row>
    <row r="113" spans="2:65" s="1" customFormat="1" ht="21.75" customHeight="1" x14ac:dyDescent="0.2">
      <c r="B113" s="33"/>
      <c r="C113" s="129" t="s">
        <v>88</v>
      </c>
      <c r="D113" s="129" t="s">
        <v>151</v>
      </c>
      <c r="E113" s="130" t="s">
        <v>164</v>
      </c>
      <c r="F113" s="131" t="s">
        <v>165</v>
      </c>
      <c r="G113" s="132" t="s">
        <v>154</v>
      </c>
      <c r="H113" s="133">
        <v>1</v>
      </c>
      <c r="I113" s="134"/>
      <c r="J113" s="135">
        <f>ROUND(I113*H113,2)</f>
        <v>0</v>
      </c>
      <c r="K113" s="131" t="s">
        <v>155</v>
      </c>
      <c r="L113" s="33"/>
      <c r="M113" s="136" t="s">
        <v>19</v>
      </c>
      <c r="N113" s="137" t="s">
        <v>47</v>
      </c>
      <c r="P113" s="138">
        <f>O113*H113</f>
        <v>0</v>
      </c>
      <c r="Q113" s="138">
        <v>4.555E-2</v>
      </c>
      <c r="R113" s="138">
        <f>Q113*H113</f>
        <v>4.555E-2</v>
      </c>
      <c r="S113" s="138">
        <v>0</v>
      </c>
      <c r="T113" s="138">
        <f>S113*H113</f>
        <v>0</v>
      </c>
      <c r="U113" s="329" t="s">
        <v>19</v>
      </c>
      <c r="V113" s="1" t="str">
        <f t="shared" si="0"/>
        <v/>
      </c>
      <c r="AR113" s="140" t="s">
        <v>156</v>
      </c>
      <c r="AT113" s="140" t="s">
        <v>151</v>
      </c>
      <c r="AU113" s="140" t="s">
        <v>88</v>
      </c>
      <c r="AY113" s="18" t="s">
        <v>148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88</v>
      </c>
      <c r="BK113" s="141">
        <f>ROUND(I113*H113,2)</f>
        <v>0</v>
      </c>
      <c r="BL113" s="18" t="s">
        <v>156</v>
      </c>
      <c r="BM113" s="140" t="s">
        <v>166</v>
      </c>
    </row>
    <row r="114" spans="2:65" s="1" customFormat="1" ht="11.25" x14ac:dyDescent="0.2">
      <c r="B114" s="33"/>
      <c r="D114" s="142" t="s">
        <v>158</v>
      </c>
      <c r="F114" s="143" t="s">
        <v>167</v>
      </c>
      <c r="I114" s="144"/>
      <c r="L114" s="33"/>
      <c r="M114" s="145"/>
      <c r="U114" s="330"/>
      <c r="V114" s="1" t="str">
        <f t="shared" si="0"/>
        <v/>
      </c>
      <c r="AT114" s="18" t="s">
        <v>158</v>
      </c>
      <c r="AU114" s="18" t="s">
        <v>88</v>
      </c>
    </row>
    <row r="115" spans="2:65" s="12" customFormat="1" ht="11.25" x14ac:dyDescent="0.2">
      <c r="B115" s="146"/>
      <c r="D115" s="147" t="s">
        <v>160</v>
      </c>
      <c r="E115" s="148" t="s">
        <v>19</v>
      </c>
      <c r="F115" s="149" t="s">
        <v>161</v>
      </c>
      <c r="H115" s="148" t="s">
        <v>19</v>
      </c>
      <c r="I115" s="150"/>
      <c r="L115" s="146"/>
      <c r="M115" s="151"/>
      <c r="U115" s="331"/>
      <c r="V115" s="1" t="str">
        <f t="shared" si="0"/>
        <v/>
      </c>
      <c r="AT115" s="148" t="s">
        <v>160</v>
      </c>
      <c r="AU115" s="148" t="s">
        <v>88</v>
      </c>
      <c r="AV115" s="12" t="s">
        <v>82</v>
      </c>
      <c r="AW115" s="12" t="s">
        <v>36</v>
      </c>
      <c r="AX115" s="12" t="s">
        <v>75</v>
      </c>
      <c r="AY115" s="148" t="s">
        <v>148</v>
      </c>
    </row>
    <row r="116" spans="2:65" s="13" customFormat="1" ht="11.25" x14ac:dyDescent="0.2">
      <c r="B116" s="152"/>
      <c r="D116" s="147" t="s">
        <v>160</v>
      </c>
      <c r="E116" s="153" t="s">
        <v>19</v>
      </c>
      <c r="F116" s="154" t="s">
        <v>168</v>
      </c>
      <c r="H116" s="155">
        <v>1</v>
      </c>
      <c r="I116" s="156"/>
      <c r="L116" s="152"/>
      <c r="M116" s="157"/>
      <c r="U116" s="332"/>
      <c r="V116" s="1" t="str">
        <f t="shared" si="0"/>
        <v/>
      </c>
      <c r="AT116" s="153" t="s">
        <v>160</v>
      </c>
      <c r="AU116" s="153" t="s">
        <v>88</v>
      </c>
      <c r="AV116" s="13" t="s">
        <v>88</v>
      </c>
      <c r="AW116" s="13" t="s">
        <v>36</v>
      </c>
      <c r="AX116" s="13" t="s">
        <v>75</v>
      </c>
      <c r="AY116" s="153" t="s">
        <v>148</v>
      </c>
    </row>
    <row r="117" spans="2:65" s="14" customFormat="1" ht="11.25" x14ac:dyDescent="0.2">
      <c r="B117" s="158"/>
      <c r="D117" s="147" t="s">
        <v>160</v>
      </c>
      <c r="E117" s="159" t="s">
        <v>19</v>
      </c>
      <c r="F117" s="160" t="s">
        <v>163</v>
      </c>
      <c r="H117" s="161">
        <v>1</v>
      </c>
      <c r="I117" s="162"/>
      <c r="L117" s="158"/>
      <c r="M117" s="163"/>
      <c r="U117" s="333"/>
      <c r="V117" s="1" t="str">
        <f t="shared" si="0"/>
        <v/>
      </c>
      <c r="AT117" s="159" t="s">
        <v>160</v>
      </c>
      <c r="AU117" s="159" t="s">
        <v>88</v>
      </c>
      <c r="AV117" s="14" t="s">
        <v>156</v>
      </c>
      <c r="AW117" s="14" t="s">
        <v>36</v>
      </c>
      <c r="AX117" s="14" t="s">
        <v>82</v>
      </c>
      <c r="AY117" s="159" t="s">
        <v>148</v>
      </c>
    </row>
    <row r="118" spans="2:65" s="1" customFormat="1" ht="16.5" customHeight="1" x14ac:dyDescent="0.2">
      <c r="B118" s="33"/>
      <c r="C118" s="129" t="s">
        <v>149</v>
      </c>
      <c r="D118" s="129" t="s">
        <v>151</v>
      </c>
      <c r="E118" s="130" t="s">
        <v>169</v>
      </c>
      <c r="F118" s="131" t="s">
        <v>170</v>
      </c>
      <c r="G118" s="132" t="s">
        <v>154</v>
      </c>
      <c r="H118" s="133">
        <v>1</v>
      </c>
      <c r="I118" s="134"/>
      <c r="J118" s="135">
        <f>ROUND(I118*H118,2)</f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8">
        <f>S118*H118</f>
        <v>0</v>
      </c>
      <c r="U118" s="329" t="s">
        <v>19</v>
      </c>
      <c r="V118" s="1" t="str">
        <f t="shared" si="0"/>
        <v/>
      </c>
      <c r="AR118" s="140" t="s">
        <v>156</v>
      </c>
      <c r="AT118" s="140" t="s">
        <v>151</v>
      </c>
      <c r="AU118" s="140" t="s">
        <v>88</v>
      </c>
      <c r="AY118" s="18" t="s">
        <v>148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88</v>
      </c>
      <c r="BK118" s="141">
        <f>ROUND(I118*H118,2)</f>
        <v>0</v>
      </c>
      <c r="BL118" s="18" t="s">
        <v>156</v>
      </c>
      <c r="BM118" s="140" t="s">
        <v>171</v>
      </c>
    </row>
    <row r="119" spans="2:65" s="12" customFormat="1" ht="11.25" x14ac:dyDescent="0.2">
      <c r="B119" s="146"/>
      <c r="D119" s="147" t="s">
        <v>160</v>
      </c>
      <c r="E119" s="148" t="s">
        <v>19</v>
      </c>
      <c r="F119" s="149" t="s">
        <v>161</v>
      </c>
      <c r="H119" s="148" t="s">
        <v>19</v>
      </c>
      <c r="I119" s="150"/>
      <c r="L119" s="146"/>
      <c r="M119" s="151"/>
      <c r="U119" s="331"/>
      <c r="V119" s="1" t="str">
        <f t="shared" si="0"/>
        <v/>
      </c>
      <c r="AT119" s="148" t="s">
        <v>160</v>
      </c>
      <c r="AU119" s="148" t="s">
        <v>88</v>
      </c>
      <c r="AV119" s="12" t="s">
        <v>82</v>
      </c>
      <c r="AW119" s="12" t="s">
        <v>36</v>
      </c>
      <c r="AX119" s="12" t="s">
        <v>75</v>
      </c>
      <c r="AY119" s="148" t="s">
        <v>148</v>
      </c>
    </row>
    <row r="120" spans="2:65" s="13" customFormat="1" ht="11.25" x14ac:dyDescent="0.2">
      <c r="B120" s="152"/>
      <c r="D120" s="147" t="s">
        <v>160</v>
      </c>
      <c r="E120" s="153" t="s">
        <v>19</v>
      </c>
      <c r="F120" s="154" t="s">
        <v>168</v>
      </c>
      <c r="H120" s="155">
        <v>1</v>
      </c>
      <c r="I120" s="156"/>
      <c r="L120" s="152"/>
      <c r="M120" s="157"/>
      <c r="U120" s="332"/>
      <c r="V120" s="1" t="str">
        <f t="shared" si="0"/>
        <v/>
      </c>
      <c r="AT120" s="153" t="s">
        <v>160</v>
      </c>
      <c r="AU120" s="153" t="s">
        <v>88</v>
      </c>
      <c r="AV120" s="13" t="s">
        <v>88</v>
      </c>
      <c r="AW120" s="13" t="s">
        <v>36</v>
      </c>
      <c r="AX120" s="13" t="s">
        <v>75</v>
      </c>
      <c r="AY120" s="153" t="s">
        <v>148</v>
      </c>
    </row>
    <row r="121" spans="2:65" s="14" customFormat="1" ht="11.25" x14ac:dyDescent="0.2">
      <c r="B121" s="158"/>
      <c r="D121" s="147" t="s">
        <v>160</v>
      </c>
      <c r="E121" s="159" t="s">
        <v>19</v>
      </c>
      <c r="F121" s="160" t="s">
        <v>163</v>
      </c>
      <c r="H121" s="161">
        <v>1</v>
      </c>
      <c r="I121" s="162"/>
      <c r="L121" s="158"/>
      <c r="M121" s="163"/>
      <c r="U121" s="333"/>
      <c r="V121" s="1" t="str">
        <f t="shared" si="0"/>
        <v/>
      </c>
      <c r="AT121" s="159" t="s">
        <v>160</v>
      </c>
      <c r="AU121" s="159" t="s">
        <v>88</v>
      </c>
      <c r="AV121" s="14" t="s">
        <v>156</v>
      </c>
      <c r="AW121" s="14" t="s">
        <v>36</v>
      </c>
      <c r="AX121" s="14" t="s">
        <v>82</v>
      </c>
      <c r="AY121" s="159" t="s">
        <v>148</v>
      </c>
    </row>
    <row r="122" spans="2:65" s="1" customFormat="1" ht="24.2" customHeight="1" x14ac:dyDescent="0.2">
      <c r="B122" s="33"/>
      <c r="C122" s="129" t="s">
        <v>156</v>
      </c>
      <c r="D122" s="129" t="s">
        <v>151</v>
      </c>
      <c r="E122" s="130" t="s">
        <v>172</v>
      </c>
      <c r="F122" s="131" t="s">
        <v>173</v>
      </c>
      <c r="G122" s="132" t="s">
        <v>174</v>
      </c>
      <c r="H122" s="133">
        <v>6.6059999999999999</v>
      </c>
      <c r="I122" s="134"/>
      <c r="J122" s="135">
        <f>ROUND(I122*H122,2)</f>
        <v>0</v>
      </c>
      <c r="K122" s="131" t="s">
        <v>155</v>
      </c>
      <c r="L122" s="33"/>
      <c r="M122" s="136" t="s">
        <v>19</v>
      </c>
      <c r="N122" s="137" t="s">
        <v>47</v>
      </c>
      <c r="P122" s="138">
        <f>O122*H122</f>
        <v>0</v>
      </c>
      <c r="Q122" s="138">
        <v>7.0400000000000004E-2</v>
      </c>
      <c r="R122" s="138">
        <f>Q122*H122</f>
        <v>0.46506240000000004</v>
      </c>
      <c r="S122" s="138">
        <v>0</v>
      </c>
      <c r="T122" s="138">
        <f>S122*H122</f>
        <v>0</v>
      </c>
      <c r="U122" s="329" t="s">
        <v>19</v>
      </c>
      <c r="V122" s="1" t="str">
        <f t="shared" si="0"/>
        <v/>
      </c>
      <c r="AR122" s="140" t="s">
        <v>156</v>
      </c>
      <c r="AT122" s="140" t="s">
        <v>151</v>
      </c>
      <c r="AU122" s="140" t="s">
        <v>88</v>
      </c>
      <c r="AY122" s="18" t="s">
        <v>148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8" t="s">
        <v>88</v>
      </c>
      <c r="BK122" s="141">
        <f>ROUND(I122*H122,2)</f>
        <v>0</v>
      </c>
      <c r="BL122" s="18" t="s">
        <v>156</v>
      </c>
      <c r="BM122" s="140" t="s">
        <v>175</v>
      </c>
    </row>
    <row r="123" spans="2:65" s="1" customFormat="1" ht="11.25" x14ac:dyDescent="0.2">
      <c r="B123" s="33"/>
      <c r="D123" s="142" t="s">
        <v>158</v>
      </c>
      <c r="F123" s="143" t="s">
        <v>176</v>
      </c>
      <c r="I123" s="144"/>
      <c r="L123" s="33"/>
      <c r="M123" s="145"/>
      <c r="U123" s="330"/>
      <c r="V123" s="1" t="str">
        <f t="shared" si="0"/>
        <v/>
      </c>
      <c r="AT123" s="18" t="s">
        <v>158</v>
      </c>
      <c r="AU123" s="18" t="s">
        <v>88</v>
      </c>
    </row>
    <row r="124" spans="2:65" s="13" customFormat="1" ht="11.25" x14ac:dyDescent="0.2">
      <c r="B124" s="152"/>
      <c r="D124" s="147" t="s">
        <v>160</v>
      </c>
      <c r="E124" s="153" t="s">
        <v>19</v>
      </c>
      <c r="F124" s="154" t="s">
        <v>177</v>
      </c>
      <c r="H124" s="155">
        <v>2.15</v>
      </c>
      <c r="I124" s="156"/>
      <c r="L124" s="152"/>
      <c r="M124" s="157"/>
      <c r="U124" s="332"/>
      <c r="V124" s="1" t="str">
        <f t="shared" si="0"/>
        <v/>
      </c>
      <c r="AT124" s="153" t="s">
        <v>160</v>
      </c>
      <c r="AU124" s="153" t="s">
        <v>88</v>
      </c>
      <c r="AV124" s="13" t="s">
        <v>88</v>
      </c>
      <c r="AW124" s="13" t="s">
        <v>36</v>
      </c>
      <c r="AX124" s="13" t="s">
        <v>75</v>
      </c>
      <c r="AY124" s="153" t="s">
        <v>148</v>
      </c>
    </row>
    <row r="125" spans="2:65" s="13" customFormat="1" ht="11.25" x14ac:dyDescent="0.2">
      <c r="B125" s="152"/>
      <c r="D125" s="147" t="s">
        <v>160</v>
      </c>
      <c r="E125" s="153" t="s">
        <v>19</v>
      </c>
      <c r="F125" s="154" t="s">
        <v>178</v>
      </c>
      <c r="H125" s="155">
        <v>1.621</v>
      </c>
      <c r="I125" s="156"/>
      <c r="L125" s="152"/>
      <c r="M125" s="157"/>
      <c r="U125" s="332"/>
      <c r="V125" s="1" t="str">
        <f t="shared" si="0"/>
        <v/>
      </c>
      <c r="AT125" s="153" t="s">
        <v>160</v>
      </c>
      <c r="AU125" s="153" t="s">
        <v>88</v>
      </c>
      <c r="AV125" s="13" t="s">
        <v>88</v>
      </c>
      <c r="AW125" s="13" t="s">
        <v>36</v>
      </c>
      <c r="AX125" s="13" t="s">
        <v>75</v>
      </c>
      <c r="AY125" s="153" t="s">
        <v>148</v>
      </c>
    </row>
    <row r="126" spans="2:65" s="13" customFormat="1" ht="11.25" x14ac:dyDescent="0.2">
      <c r="B126" s="152"/>
      <c r="D126" s="147" t="s">
        <v>160</v>
      </c>
      <c r="E126" s="153" t="s">
        <v>19</v>
      </c>
      <c r="F126" s="154" t="s">
        <v>179</v>
      </c>
      <c r="H126" s="155">
        <v>2.835</v>
      </c>
      <c r="I126" s="156"/>
      <c r="L126" s="152"/>
      <c r="M126" s="157"/>
      <c r="U126" s="332"/>
      <c r="V126" s="1" t="str">
        <f t="shared" si="0"/>
        <v/>
      </c>
      <c r="AT126" s="153" t="s">
        <v>160</v>
      </c>
      <c r="AU126" s="153" t="s">
        <v>88</v>
      </c>
      <c r="AV126" s="13" t="s">
        <v>88</v>
      </c>
      <c r="AW126" s="13" t="s">
        <v>36</v>
      </c>
      <c r="AX126" s="13" t="s">
        <v>75</v>
      </c>
      <c r="AY126" s="153" t="s">
        <v>148</v>
      </c>
    </row>
    <row r="127" spans="2:65" s="14" customFormat="1" ht="11.25" x14ac:dyDescent="0.2">
      <c r="B127" s="158"/>
      <c r="D127" s="147" t="s">
        <v>160</v>
      </c>
      <c r="E127" s="159" t="s">
        <v>19</v>
      </c>
      <c r="F127" s="160" t="s">
        <v>163</v>
      </c>
      <c r="H127" s="161">
        <v>6.6059999999999999</v>
      </c>
      <c r="I127" s="162"/>
      <c r="L127" s="158"/>
      <c r="M127" s="163"/>
      <c r="U127" s="333"/>
      <c r="V127" s="1" t="str">
        <f t="shared" si="0"/>
        <v/>
      </c>
      <c r="AT127" s="159" t="s">
        <v>160</v>
      </c>
      <c r="AU127" s="159" t="s">
        <v>88</v>
      </c>
      <c r="AV127" s="14" t="s">
        <v>156</v>
      </c>
      <c r="AW127" s="14" t="s">
        <v>36</v>
      </c>
      <c r="AX127" s="14" t="s">
        <v>82</v>
      </c>
      <c r="AY127" s="159" t="s">
        <v>148</v>
      </c>
    </row>
    <row r="128" spans="2:65" s="1" customFormat="1" ht="24.2" customHeight="1" x14ac:dyDescent="0.2">
      <c r="B128" s="33"/>
      <c r="C128" s="129" t="s">
        <v>180</v>
      </c>
      <c r="D128" s="129" t="s">
        <v>151</v>
      </c>
      <c r="E128" s="130" t="s">
        <v>181</v>
      </c>
      <c r="F128" s="131" t="s">
        <v>182</v>
      </c>
      <c r="G128" s="132" t="s">
        <v>174</v>
      </c>
      <c r="H128" s="133">
        <v>14.12</v>
      </c>
      <c r="I128" s="134"/>
      <c r="J128" s="135">
        <f>ROUND(I128*H128,2)</f>
        <v>0</v>
      </c>
      <c r="K128" s="131" t="s">
        <v>155</v>
      </c>
      <c r="L128" s="33"/>
      <c r="M128" s="136" t="s">
        <v>19</v>
      </c>
      <c r="N128" s="137" t="s">
        <v>47</v>
      </c>
      <c r="P128" s="138">
        <f>O128*H128</f>
        <v>0</v>
      </c>
      <c r="Q128" s="138">
        <v>6.8479999999999999E-2</v>
      </c>
      <c r="R128" s="138">
        <f>Q128*H128</f>
        <v>0.96693759999999995</v>
      </c>
      <c r="S128" s="138">
        <v>0</v>
      </c>
      <c r="T128" s="138">
        <f>S128*H128</f>
        <v>0</v>
      </c>
      <c r="U128" s="329" t="s">
        <v>19</v>
      </c>
      <c r="V128" s="1" t="str">
        <f t="shared" si="0"/>
        <v/>
      </c>
      <c r="AR128" s="140" t="s">
        <v>156</v>
      </c>
      <c r="AT128" s="140" t="s">
        <v>151</v>
      </c>
      <c r="AU128" s="140" t="s">
        <v>88</v>
      </c>
      <c r="AY128" s="18" t="s">
        <v>148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8" t="s">
        <v>88</v>
      </c>
      <c r="BK128" s="141">
        <f>ROUND(I128*H128,2)</f>
        <v>0</v>
      </c>
      <c r="BL128" s="18" t="s">
        <v>156</v>
      </c>
      <c r="BM128" s="140" t="s">
        <v>183</v>
      </c>
    </row>
    <row r="129" spans="2:65" s="1" customFormat="1" ht="11.25" x14ac:dyDescent="0.2">
      <c r="B129" s="33"/>
      <c r="D129" s="142" t="s">
        <v>158</v>
      </c>
      <c r="F129" s="143" t="s">
        <v>184</v>
      </c>
      <c r="I129" s="144"/>
      <c r="L129" s="33"/>
      <c r="M129" s="145"/>
      <c r="U129" s="330"/>
      <c r="V129" s="1" t="str">
        <f t="shared" si="0"/>
        <v/>
      </c>
      <c r="AT129" s="18" t="s">
        <v>158</v>
      </c>
      <c r="AU129" s="18" t="s">
        <v>88</v>
      </c>
    </row>
    <row r="130" spans="2:65" s="13" customFormat="1" ht="11.25" x14ac:dyDescent="0.2">
      <c r="B130" s="152"/>
      <c r="D130" s="147" t="s">
        <v>160</v>
      </c>
      <c r="E130" s="153" t="s">
        <v>19</v>
      </c>
      <c r="F130" s="154" t="s">
        <v>185</v>
      </c>
      <c r="H130" s="155">
        <v>14.12</v>
      </c>
      <c r="I130" s="156"/>
      <c r="L130" s="152"/>
      <c r="M130" s="157"/>
      <c r="U130" s="332"/>
      <c r="V130" s="1" t="str">
        <f t="shared" si="0"/>
        <v/>
      </c>
      <c r="AT130" s="153" t="s">
        <v>160</v>
      </c>
      <c r="AU130" s="153" t="s">
        <v>88</v>
      </c>
      <c r="AV130" s="13" t="s">
        <v>88</v>
      </c>
      <c r="AW130" s="13" t="s">
        <v>36</v>
      </c>
      <c r="AX130" s="13" t="s">
        <v>75</v>
      </c>
      <c r="AY130" s="153" t="s">
        <v>148</v>
      </c>
    </row>
    <row r="131" spans="2:65" s="14" customFormat="1" ht="11.25" x14ac:dyDescent="0.2">
      <c r="B131" s="158"/>
      <c r="D131" s="147" t="s">
        <v>160</v>
      </c>
      <c r="E131" s="159" t="s">
        <v>19</v>
      </c>
      <c r="F131" s="160" t="s">
        <v>163</v>
      </c>
      <c r="H131" s="161">
        <v>14.12</v>
      </c>
      <c r="I131" s="162"/>
      <c r="L131" s="158"/>
      <c r="M131" s="163"/>
      <c r="U131" s="333"/>
      <c r="V131" s="1" t="str">
        <f t="shared" si="0"/>
        <v/>
      </c>
      <c r="AT131" s="159" t="s">
        <v>160</v>
      </c>
      <c r="AU131" s="159" t="s">
        <v>88</v>
      </c>
      <c r="AV131" s="14" t="s">
        <v>156</v>
      </c>
      <c r="AW131" s="14" t="s">
        <v>36</v>
      </c>
      <c r="AX131" s="14" t="s">
        <v>82</v>
      </c>
      <c r="AY131" s="159" t="s">
        <v>148</v>
      </c>
    </row>
    <row r="132" spans="2:65" s="1" customFormat="1" ht="16.5" customHeight="1" x14ac:dyDescent="0.2">
      <c r="B132" s="33"/>
      <c r="C132" s="129" t="s">
        <v>186</v>
      </c>
      <c r="D132" s="129" t="s">
        <v>151</v>
      </c>
      <c r="E132" s="130" t="s">
        <v>187</v>
      </c>
      <c r="F132" s="131" t="s">
        <v>188</v>
      </c>
      <c r="G132" s="132" t="s">
        <v>174</v>
      </c>
      <c r="H132" s="133">
        <v>0.8</v>
      </c>
      <c r="I132" s="134"/>
      <c r="J132" s="135">
        <f>ROUND(I132*H132,2)</f>
        <v>0</v>
      </c>
      <c r="K132" s="131" t="s">
        <v>19</v>
      </c>
      <c r="L132" s="33"/>
      <c r="M132" s="136" t="s">
        <v>19</v>
      </c>
      <c r="N132" s="137" t="s">
        <v>47</v>
      </c>
      <c r="P132" s="138">
        <f>O132*H132</f>
        <v>0</v>
      </c>
      <c r="Q132" s="138">
        <v>6.4519999999999994E-2</v>
      </c>
      <c r="R132" s="138">
        <f>Q132*H132</f>
        <v>5.1615999999999995E-2</v>
      </c>
      <c r="S132" s="138">
        <v>0</v>
      </c>
      <c r="T132" s="138">
        <f>S132*H132</f>
        <v>0</v>
      </c>
      <c r="U132" s="329" t="s">
        <v>19</v>
      </c>
      <c r="V132" s="1" t="str">
        <f t="shared" si="0"/>
        <v/>
      </c>
      <c r="AR132" s="140" t="s">
        <v>156</v>
      </c>
      <c r="AT132" s="140" t="s">
        <v>151</v>
      </c>
      <c r="AU132" s="140" t="s">
        <v>88</v>
      </c>
      <c r="AY132" s="18" t="s">
        <v>148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8" t="s">
        <v>88</v>
      </c>
      <c r="BK132" s="141">
        <f>ROUND(I132*H132,2)</f>
        <v>0</v>
      </c>
      <c r="BL132" s="18" t="s">
        <v>156</v>
      </c>
      <c r="BM132" s="140" t="s">
        <v>189</v>
      </c>
    </row>
    <row r="133" spans="2:65" s="13" customFormat="1" ht="11.25" x14ac:dyDescent="0.2">
      <c r="B133" s="152"/>
      <c r="D133" s="147" t="s">
        <v>160</v>
      </c>
      <c r="E133" s="153" t="s">
        <v>19</v>
      </c>
      <c r="F133" s="154" t="s">
        <v>190</v>
      </c>
      <c r="H133" s="155">
        <v>0.8</v>
      </c>
      <c r="I133" s="156"/>
      <c r="L133" s="152"/>
      <c r="M133" s="157"/>
      <c r="U133" s="332"/>
      <c r="V133" s="1" t="str">
        <f t="shared" si="0"/>
        <v/>
      </c>
      <c r="AT133" s="153" t="s">
        <v>160</v>
      </c>
      <c r="AU133" s="153" t="s">
        <v>88</v>
      </c>
      <c r="AV133" s="13" t="s">
        <v>88</v>
      </c>
      <c r="AW133" s="13" t="s">
        <v>36</v>
      </c>
      <c r="AX133" s="13" t="s">
        <v>75</v>
      </c>
      <c r="AY133" s="153" t="s">
        <v>148</v>
      </c>
    </row>
    <row r="134" spans="2:65" s="14" customFormat="1" ht="11.25" x14ac:dyDescent="0.2">
      <c r="B134" s="158"/>
      <c r="D134" s="147" t="s">
        <v>160</v>
      </c>
      <c r="E134" s="159" t="s">
        <v>19</v>
      </c>
      <c r="F134" s="160" t="s">
        <v>163</v>
      </c>
      <c r="H134" s="161">
        <v>0.8</v>
      </c>
      <c r="I134" s="162"/>
      <c r="L134" s="158"/>
      <c r="M134" s="163"/>
      <c r="U134" s="333"/>
      <c r="V134" s="1" t="str">
        <f t="shared" si="0"/>
        <v/>
      </c>
      <c r="AT134" s="159" t="s">
        <v>160</v>
      </c>
      <c r="AU134" s="159" t="s">
        <v>88</v>
      </c>
      <c r="AV134" s="14" t="s">
        <v>156</v>
      </c>
      <c r="AW134" s="14" t="s">
        <v>36</v>
      </c>
      <c r="AX134" s="14" t="s">
        <v>82</v>
      </c>
      <c r="AY134" s="159" t="s">
        <v>148</v>
      </c>
    </row>
    <row r="135" spans="2:65" s="11" customFormat="1" ht="22.9" customHeight="1" x14ac:dyDescent="0.2">
      <c r="B135" s="117"/>
      <c r="D135" s="118" t="s">
        <v>74</v>
      </c>
      <c r="E135" s="127" t="s">
        <v>186</v>
      </c>
      <c r="F135" s="127" t="s">
        <v>191</v>
      </c>
      <c r="I135" s="120"/>
      <c r="J135" s="128">
        <f>BK135</f>
        <v>0</v>
      </c>
      <c r="L135" s="117"/>
      <c r="M135" s="122"/>
      <c r="P135" s="123">
        <f>SUM(P136:P244)</f>
        <v>0</v>
      </c>
      <c r="R135" s="123">
        <f>SUM(R136:R244)</f>
        <v>5.1219217200000005</v>
      </c>
      <c r="T135" s="123">
        <f>SUM(T136:T244)</f>
        <v>0.14859516000000003</v>
      </c>
      <c r="U135" s="328"/>
      <c r="V135" s="1" t="str">
        <f t="shared" si="0"/>
        <v/>
      </c>
      <c r="AR135" s="118" t="s">
        <v>82</v>
      </c>
      <c r="AT135" s="125" t="s">
        <v>74</v>
      </c>
      <c r="AU135" s="125" t="s">
        <v>82</v>
      </c>
      <c r="AY135" s="118" t="s">
        <v>148</v>
      </c>
      <c r="BK135" s="126">
        <f>SUM(BK136:BK244)</f>
        <v>0</v>
      </c>
    </row>
    <row r="136" spans="2:65" s="1" customFormat="1" ht="16.5" customHeight="1" x14ac:dyDescent="0.2">
      <c r="B136" s="33"/>
      <c r="C136" s="129" t="s">
        <v>192</v>
      </c>
      <c r="D136" s="129" t="s">
        <v>151</v>
      </c>
      <c r="E136" s="130" t="s">
        <v>193</v>
      </c>
      <c r="F136" s="131" t="s">
        <v>194</v>
      </c>
      <c r="G136" s="132" t="s">
        <v>174</v>
      </c>
      <c r="H136" s="133">
        <v>43.37</v>
      </c>
      <c r="I136" s="134"/>
      <c r="J136" s="135">
        <f>ROUND(I136*H136,2)</f>
        <v>0</v>
      </c>
      <c r="K136" s="131" t="s">
        <v>155</v>
      </c>
      <c r="L136" s="33"/>
      <c r="M136" s="136" t="s">
        <v>19</v>
      </c>
      <c r="N136" s="137" t="s">
        <v>47</v>
      </c>
      <c r="P136" s="138">
        <f>O136*H136</f>
        <v>0</v>
      </c>
      <c r="Q136" s="138">
        <v>6.0000000000000002E-5</v>
      </c>
      <c r="R136" s="138">
        <f>Q136*H136</f>
        <v>2.6021999999999998E-3</v>
      </c>
      <c r="S136" s="138">
        <v>6.0000000000000002E-5</v>
      </c>
      <c r="T136" s="138">
        <f>S136*H136</f>
        <v>2.6021999999999998E-3</v>
      </c>
      <c r="U136" s="329" t="s">
        <v>19</v>
      </c>
      <c r="V136" s="1" t="str">
        <f t="shared" si="0"/>
        <v/>
      </c>
      <c r="AR136" s="140" t="s">
        <v>156</v>
      </c>
      <c r="AT136" s="140" t="s">
        <v>151</v>
      </c>
      <c r="AU136" s="140" t="s">
        <v>88</v>
      </c>
      <c r="AY136" s="18" t="s">
        <v>148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88</v>
      </c>
      <c r="BK136" s="141">
        <f>ROUND(I136*H136,2)</f>
        <v>0</v>
      </c>
      <c r="BL136" s="18" t="s">
        <v>156</v>
      </c>
      <c r="BM136" s="140" t="s">
        <v>195</v>
      </c>
    </row>
    <row r="137" spans="2:65" s="1" customFormat="1" ht="11.25" x14ac:dyDescent="0.2">
      <c r="B137" s="33"/>
      <c r="D137" s="142" t="s">
        <v>158</v>
      </c>
      <c r="F137" s="143" t="s">
        <v>196</v>
      </c>
      <c r="I137" s="144"/>
      <c r="L137" s="33"/>
      <c r="M137" s="145"/>
      <c r="U137" s="330"/>
      <c r="V137" s="1" t="str">
        <f t="shared" si="0"/>
        <v/>
      </c>
      <c r="AT137" s="18" t="s">
        <v>158</v>
      </c>
      <c r="AU137" s="18" t="s">
        <v>88</v>
      </c>
    </row>
    <row r="138" spans="2:65" s="1" customFormat="1" ht="24.2" customHeight="1" x14ac:dyDescent="0.2">
      <c r="B138" s="33"/>
      <c r="C138" s="129" t="s">
        <v>197</v>
      </c>
      <c r="D138" s="129" t="s">
        <v>151</v>
      </c>
      <c r="E138" s="130" t="s">
        <v>198</v>
      </c>
      <c r="F138" s="131" t="s">
        <v>199</v>
      </c>
      <c r="G138" s="132" t="s">
        <v>174</v>
      </c>
      <c r="H138" s="133">
        <v>7.2960000000000003</v>
      </c>
      <c r="I138" s="134"/>
      <c r="J138" s="135">
        <f>ROUND(I138*H138,2)</f>
        <v>0</v>
      </c>
      <c r="K138" s="131" t="s">
        <v>155</v>
      </c>
      <c r="L138" s="33"/>
      <c r="M138" s="136" t="s">
        <v>19</v>
      </c>
      <c r="N138" s="137" t="s">
        <v>47</v>
      </c>
      <c r="P138" s="138">
        <f>O138*H138</f>
        <v>0</v>
      </c>
      <c r="Q138" s="138">
        <v>1.9290000000000002E-2</v>
      </c>
      <c r="R138" s="138">
        <f>Q138*H138</f>
        <v>0.14073984</v>
      </c>
      <c r="S138" s="138">
        <v>0.02</v>
      </c>
      <c r="T138" s="138">
        <f>S138*H138</f>
        <v>0.14592000000000002</v>
      </c>
      <c r="U138" s="329" t="s">
        <v>19</v>
      </c>
      <c r="V138" s="1" t="str">
        <f t="shared" si="0"/>
        <v/>
      </c>
      <c r="AR138" s="140" t="s">
        <v>156</v>
      </c>
      <c r="AT138" s="140" t="s">
        <v>151</v>
      </c>
      <c r="AU138" s="140" t="s">
        <v>88</v>
      </c>
      <c r="AY138" s="18" t="s">
        <v>148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8" t="s">
        <v>88</v>
      </c>
      <c r="BK138" s="141">
        <f>ROUND(I138*H138,2)</f>
        <v>0</v>
      </c>
      <c r="BL138" s="18" t="s">
        <v>156</v>
      </c>
      <c r="BM138" s="140" t="s">
        <v>200</v>
      </c>
    </row>
    <row r="139" spans="2:65" s="1" customFormat="1" ht="11.25" x14ac:dyDescent="0.2">
      <c r="B139" s="33"/>
      <c r="D139" s="142" t="s">
        <v>158</v>
      </c>
      <c r="F139" s="143" t="s">
        <v>201</v>
      </c>
      <c r="I139" s="144"/>
      <c r="L139" s="33"/>
      <c r="M139" s="145"/>
      <c r="U139" s="330"/>
      <c r="V139" s="1" t="str">
        <f t="shared" si="0"/>
        <v/>
      </c>
      <c r="AT139" s="18" t="s">
        <v>158</v>
      </c>
      <c r="AU139" s="18" t="s">
        <v>88</v>
      </c>
    </row>
    <row r="140" spans="2:65" s="12" customFormat="1" ht="11.25" x14ac:dyDescent="0.2">
      <c r="B140" s="146"/>
      <c r="D140" s="147" t="s">
        <v>160</v>
      </c>
      <c r="E140" s="148" t="s">
        <v>19</v>
      </c>
      <c r="F140" s="149" t="s">
        <v>202</v>
      </c>
      <c r="H140" s="148" t="s">
        <v>19</v>
      </c>
      <c r="I140" s="150"/>
      <c r="L140" s="146"/>
      <c r="M140" s="151"/>
      <c r="U140" s="331"/>
      <c r="V140" s="1" t="str">
        <f t="shared" si="0"/>
        <v/>
      </c>
      <c r="AT140" s="148" t="s">
        <v>160</v>
      </c>
      <c r="AU140" s="148" t="s">
        <v>88</v>
      </c>
      <c r="AV140" s="12" t="s">
        <v>82</v>
      </c>
      <c r="AW140" s="12" t="s">
        <v>36</v>
      </c>
      <c r="AX140" s="12" t="s">
        <v>75</v>
      </c>
      <c r="AY140" s="148" t="s">
        <v>148</v>
      </c>
    </row>
    <row r="141" spans="2:65" s="13" customFormat="1" ht="11.25" x14ac:dyDescent="0.2">
      <c r="B141" s="152"/>
      <c r="D141" s="147" t="s">
        <v>160</v>
      </c>
      <c r="E141" s="153" t="s">
        <v>19</v>
      </c>
      <c r="F141" s="154" t="s">
        <v>203</v>
      </c>
      <c r="H141" s="155">
        <v>3.0409999999999999</v>
      </c>
      <c r="I141" s="156"/>
      <c r="L141" s="152"/>
      <c r="M141" s="157"/>
      <c r="U141" s="332"/>
      <c r="V141" s="1" t="str">
        <f t="shared" si="0"/>
        <v/>
      </c>
      <c r="AT141" s="153" t="s">
        <v>160</v>
      </c>
      <c r="AU141" s="153" t="s">
        <v>88</v>
      </c>
      <c r="AV141" s="13" t="s">
        <v>88</v>
      </c>
      <c r="AW141" s="13" t="s">
        <v>36</v>
      </c>
      <c r="AX141" s="13" t="s">
        <v>75</v>
      </c>
      <c r="AY141" s="153" t="s">
        <v>148</v>
      </c>
    </row>
    <row r="142" spans="2:65" s="13" customFormat="1" ht="11.25" x14ac:dyDescent="0.2">
      <c r="B142" s="152"/>
      <c r="D142" s="147" t="s">
        <v>160</v>
      </c>
      <c r="E142" s="153" t="s">
        <v>19</v>
      </c>
      <c r="F142" s="154" t="s">
        <v>204</v>
      </c>
      <c r="H142" s="155">
        <v>3.0129999999999999</v>
      </c>
      <c r="I142" s="156"/>
      <c r="L142" s="152"/>
      <c r="M142" s="157"/>
      <c r="U142" s="332"/>
      <c r="V142" s="1" t="str">
        <f t="shared" si="0"/>
        <v/>
      </c>
      <c r="AT142" s="153" t="s">
        <v>160</v>
      </c>
      <c r="AU142" s="153" t="s">
        <v>88</v>
      </c>
      <c r="AV142" s="13" t="s">
        <v>88</v>
      </c>
      <c r="AW142" s="13" t="s">
        <v>36</v>
      </c>
      <c r="AX142" s="13" t="s">
        <v>75</v>
      </c>
      <c r="AY142" s="153" t="s">
        <v>148</v>
      </c>
    </row>
    <row r="143" spans="2:65" s="13" customFormat="1" ht="11.25" x14ac:dyDescent="0.2">
      <c r="B143" s="152"/>
      <c r="D143" s="147" t="s">
        <v>160</v>
      </c>
      <c r="E143" s="153" t="s">
        <v>19</v>
      </c>
      <c r="F143" s="154" t="s">
        <v>205</v>
      </c>
      <c r="H143" s="155">
        <v>0.75600000000000001</v>
      </c>
      <c r="I143" s="156"/>
      <c r="L143" s="152"/>
      <c r="M143" s="157"/>
      <c r="U143" s="332"/>
      <c r="V143" s="1" t="str">
        <f t="shared" si="0"/>
        <v/>
      </c>
      <c r="AT143" s="153" t="s">
        <v>160</v>
      </c>
      <c r="AU143" s="153" t="s">
        <v>88</v>
      </c>
      <c r="AV143" s="13" t="s">
        <v>88</v>
      </c>
      <c r="AW143" s="13" t="s">
        <v>36</v>
      </c>
      <c r="AX143" s="13" t="s">
        <v>75</v>
      </c>
      <c r="AY143" s="153" t="s">
        <v>148</v>
      </c>
    </row>
    <row r="144" spans="2:65" s="13" customFormat="1" ht="11.25" x14ac:dyDescent="0.2">
      <c r="B144" s="152"/>
      <c r="D144" s="147" t="s">
        <v>160</v>
      </c>
      <c r="E144" s="153" t="s">
        <v>19</v>
      </c>
      <c r="F144" s="154" t="s">
        <v>206</v>
      </c>
      <c r="H144" s="155">
        <v>0.48599999999999999</v>
      </c>
      <c r="I144" s="156"/>
      <c r="L144" s="152"/>
      <c r="M144" s="157"/>
      <c r="U144" s="332"/>
      <c r="V144" s="1" t="str">
        <f t="shared" si="0"/>
        <v/>
      </c>
      <c r="AT144" s="153" t="s">
        <v>160</v>
      </c>
      <c r="AU144" s="153" t="s">
        <v>88</v>
      </c>
      <c r="AV144" s="13" t="s">
        <v>88</v>
      </c>
      <c r="AW144" s="13" t="s">
        <v>36</v>
      </c>
      <c r="AX144" s="13" t="s">
        <v>75</v>
      </c>
      <c r="AY144" s="153" t="s">
        <v>148</v>
      </c>
    </row>
    <row r="145" spans="2:65" s="14" customFormat="1" ht="11.25" x14ac:dyDescent="0.2">
      <c r="B145" s="158"/>
      <c r="D145" s="147" t="s">
        <v>160</v>
      </c>
      <c r="E145" s="159" t="s">
        <v>19</v>
      </c>
      <c r="F145" s="160" t="s">
        <v>163</v>
      </c>
      <c r="H145" s="161">
        <v>7.2960000000000003</v>
      </c>
      <c r="I145" s="162"/>
      <c r="L145" s="158"/>
      <c r="M145" s="163"/>
      <c r="U145" s="333"/>
      <c r="V145" s="1" t="str">
        <f t="shared" si="0"/>
        <v/>
      </c>
      <c r="AT145" s="159" t="s">
        <v>160</v>
      </c>
      <c r="AU145" s="159" t="s">
        <v>88</v>
      </c>
      <c r="AV145" s="14" t="s">
        <v>156</v>
      </c>
      <c r="AW145" s="14" t="s">
        <v>36</v>
      </c>
      <c r="AX145" s="14" t="s">
        <v>82</v>
      </c>
      <c r="AY145" s="159" t="s">
        <v>148</v>
      </c>
    </row>
    <row r="146" spans="2:65" s="1" customFormat="1" ht="24.2" customHeight="1" x14ac:dyDescent="0.2">
      <c r="B146" s="33"/>
      <c r="C146" s="129" t="s">
        <v>207</v>
      </c>
      <c r="D146" s="129" t="s">
        <v>151</v>
      </c>
      <c r="E146" s="130" t="s">
        <v>208</v>
      </c>
      <c r="F146" s="131" t="s">
        <v>209</v>
      </c>
      <c r="G146" s="132" t="s">
        <v>174</v>
      </c>
      <c r="H146" s="133">
        <v>7.2960000000000003</v>
      </c>
      <c r="I146" s="134"/>
      <c r="J146" s="135">
        <f>ROUND(I146*H146,2)</f>
        <v>0</v>
      </c>
      <c r="K146" s="131" t="s">
        <v>155</v>
      </c>
      <c r="L146" s="33"/>
      <c r="M146" s="136" t="s">
        <v>19</v>
      </c>
      <c r="N146" s="137" t="s">
        <v>47</v>
      </c>
      <c r="P146" s="138">
        <f>O146*H146</f>
        <v>0</v>
      </c>
      <c r="Q146" s="138">
        <v>0</v>
      </c>
      <c r="R146" s="138">
        <f>Q146*H146</f>
        <v>0</v>
      </c>
      <c r="S146" s="138">
        <v>1.0000000000000001E-5</v>
      </c>
      <c r="T146" s="138">
        <f>S146*H146</f>
        <v>7.2960000000000006E-5</v>
      </c>
      <c r="U146" s="329" t="s">
        <v>19</v>
      </c>
      <c r="V146" s="1" t="str">
        <f t="shared" si="0"/>
        <v/>
      </c>
      <c r="AR146" s="140" t="s">
        <v>156</v>
      </c>
      <c r="AT146" s="140" t="s">
        <v>151</v>
      </c>
      <c r="AU146" s="140" t="s">
        <v>88</v>
      </c>
      <c r="AY146" s="18" t="s">
        <v>148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88</v>
      </c>
      <c r="BK146" s="141">
        <f>ROUND(I146*H146,2)</f>
        <v>0</v>
      </c>
      <c r="BL146" s="18" t="s">
        <v>156</v>
      </c>
      <c r="BM146" s="140" t="s">
        <v>210</v>
      </c>
    </row>
    <row r="147" spans="2:65" s="1" customFormat="1" ht="11.25" x14ac:dyDescent="0.2">
      <c r="B147" s="33"/>
      <c r="D147" s="142" t="s">
        <v>158</v>
      </c>
      <c r="F147" s="143" t="s">
        <v>211</v>
      </c>
      <c r="I147" s="144"/>
      <c r="L147" s="33"/>
      <c r="M147" s="145"/>
      <c r="U147" s="330"/>
      <c r="V147" s="1" t="str">
        <f t="shared" si="0"/>
        <v/>
      </c>
      <c r="AT147" s="18" t="s">
        <v>158</v>
      </c>
      <c r="AU147" s="18" t="s">
        <v>88</v>
      </c>
    </row>
    <row r="148" spans="2:65" s="1" customFormat="1" ht="16.5" customHeight="1" x14ac:dyDescent="0.2">
      <c r="B148" s="33"/>
      <c r="C148" s="129" t="s">
        <v>212</v>
      </c>
      <c r="D148" s="129" t="s">
        <v>151</v>
      </c>
      <c r="E148" s="130" t="s">
        <v>213</v>
      </c>
      <c r="F148" s="131" t="s">
        <v>214</v>
      </c>
      <c r="G148" s="132" t="s">
        <v>174</v>
      </c>
      <c r="H148" s="133">
        <v>43.22</v>
      </c>
      <c r="I148" s="134"/>
      <c r="J148" s="135">
        <f>ROUND(I148*H148,2)</f>
        <v>0</v>
      </c>
      <c r="K148" s="131" t="s">
        <v>155</v>
      </c>
      <c r="L148" s="33"/>
      <c r="M148" s="136" t="s">
        <v>19</v>
      </c>
      <c r="N148" s="137" t="s">
        <v>47</v>
      </c>
      <c r="P148" s="138">
        <f>O148*H148</f>
        <v>0</v>
      </c>
      <c r="Q148" s="138">
        <v>2.5999999999999998E-4</v>
      </c>
      <c r="R148" s="138">
        <f>Q148*H148</f>
        <v>1.1237199999999999E-2</v>
      </c>
      <c r="S148" s="138">
        <v>0</v>
      </c>
      <c r="T148" s="138">
        <f>S148*H148</f>
        <v>0</v>
      </c>
      <c r="U148" s="329" t="s">
        <v>19</v>
      </c>
      <c r="V148" s="1" t="str">
        <f t="shared" si="0"/>
        <v/>
      </c>
      <c r="AR148" s="140" t="s">
        <v>156</v>
      </c>
      <c r="AT148" s="140" t="s">
        <v>151</v>
      </c>
      <c r="AU148" s="140" t="s">
        <v>88</v>
      </c>
      <c r="AY148" s="18" t="s">
        <v>148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8" t="s">
        <v>88</v>
      </c>
      <c r="BK148" s="141">
        <f>ROUND(I148*H148,2)</f>
        <v>0</v>
      </c>
      <c r="BL148" s="18" t="s">
        <v>156</v>
      </c>
      <c r="BM148" s="140" t="s">
        <v>215</v>
      </c>
    </row>
    <row r="149" spans="2:65" s="1" customFormat="1" ht="11.25" x14ac:dyDescent="0.2">
      <c r="B149" s="33"/>
      <c r="D149" s="142" t="s">
        <v>158</v>
      </c>
      <c r="F149" s="143" t="s">
        <v>216</v>
      </c>
      <c r="I149" s="144"/>
      <c r="L149" s="33"/>
      <c r="M149" s="145"/>
      <c r="U149" s="330"/>
      <c r="V149" s="1" t="str">
        <f t="shared" si="0"/>
        <v/>
      </c>
      <c r="AT149" s="18" t="s">
        <v>158</v>
      </c>
      <c r="AU149" s="18" t="s">
        <v>88</v>
      </c>
    </row>
    <row r="150" spans="2:65" s="1" customFormat="1" ht="24.2" customHeight="1" x14ac:dyDescent="0.2">
      <c r="B150" s="33"/>
      <c r="C150" s="129" t="s">
        <v>217</v>
      </c>
      <c r="D150" s="129" t="s">
        <v>151</v>
      </c>
      <c r="E150" s="130" t="s">
        <v>218</v>
      </c>
      <c r="F150" s="131" t="s">
        <v>219</v>
      </c>
      <c r="G150" s="132" t="s">
        <v>174</v>
      </c>
      <c r="H150" s="133">
        <v>43.22</v>
      </c>
      <c r="I150" s="134"/>
      <c r="J150" s="135">
        <f>ROUND(I150*H150,2)</f>
        <v>0</v>
      </c>
      <c r="K150" s="131" t="s">
        <v>155</v>
      </c>
      <c r="L150" s="33"/>
      <c r="M150" s="136" t="s">
        <v>19</v>
      </c>
      <c r="N150" s="137" t="s">
        <v>47</v>
      </c>
      <c r="P150" s="138">
        <f>O150*H150</f>
        <v>0</v>
      </c>
      <c r="Q150" s="138">
        <v>9.1999999999999998E-3</v>
      </c>
      <c r="R150" s="138">
        <f>Q150*H150</f>
        <v>0.39762399999999998</v>
      </c>
      <c r="S150" s="138">
        <v>0</v>
      </c>
      <c r="T150" s="138">
        <f>S150*H150</f>
        <v>0</v>
      </c>
      <c r="U150" s="329" t="s">
        <v>19</v>
      </c>
      <c r="V150" s="1" t="str">
        <f t="shared" si="0"/>
        <v/>
      </c>
      <c r="AR150" s="140" t="s">
        <v>156</v>
      </c>
      <c r="AT150" s="140" t="s">
        <v>151</v>
      </c>
      <c r="AU150" s="140" t="s">
        <v>88</v>
      </c>
      <c r="AY150" s="18" t="s">
        <v>148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88</v>
      </c>
      <c r="BK150" s="141">
        <f>ROUND(I150*H150,2)</f>
        <v>0</v>
      </c>
      <c r="BL150" s="18" t="s">
        <v>156</v>
      </c>
      <c r="BM150" s="140" t="s">
        <v>220</v>
      </c>
    </row>
    <row r="151" spans="2:65" s="1" customFormat="1" ht="11.25" x14ac:dyDescent="0.2">
      <c r="B151" s="33"/>
      <c r="D151" s="142" t="s">
        <v>158</v>
      </c>
      <c r="F151" s="143" t="s">
        <v>221</v>
      </c>
      <c r="I151" s="144"/>
      <c r="L151" s="33"/>
      <c r="M151" s="145"/>
      <c r="U151" s="330"/>
      <c r="V151" s="1" t="str">
        <f t="shared" si="0"/>
        <v/>
      </c>
      <c r="AT151" s="18" t="s">
        <v>158</v>
      </c>
      <c r="AU151" s="18" t="s">
        <v>88</v>
      </c>
    </row>
    <row r="152" spans="2:65" s="12" customFormat="1" ht="11.25" x14ac:dyDescent="0.2">
      <c r="B152" s="146"/>
      <c r="D152" s="147" t="s">
        <v>160</v>
      </c>
      <c r="E152" s="148" t="s">
        <v>19</v>
      </c>
      <c r="F152" s="149" t="s">
        <v>222</v>
      </c>
      <c r="H152" s="148" t="s">
        <v>19</v>
      </c>
      <c r="I152" s="150"/>
      <c r="L152" s="146"/>
      <c r="M152" s="151"/>
      <c r="U152" s="331"/>
      <c r="V152" s="1" t="str">
        <f t="shared" si="0"/>
        <v/>
      </c>
      <c r="AT152" s="148" t="s">
        <v>160</v>
      </c>
      <c r="AU152" s="148" t="s">
        <v>88</v>
      </c>
      <c r="AV152" s="12" t="s">
        <v>82</v>
      </c>
      <c r="AW152" s="12" t="s">
        <v>36</v>
      </c>
      <c r="AX152" s="12" t="s">
        <v>75</v>
      </c>
      <c r="AY152" s="148" t="s">
        <v>148</v>
      </c>
    </row>
    <row r="153" spans="2:65" s="13" customFormat="1" ht="11.25" x14ac:dyDescent="0.2">
      <c r="B153" s="152"/>
      <c r="D153" s="147" t="s">
        <v>160</v>
      </c>
      <c r="E153" s="153" t="s">
        <v>19</v>
      </c>
      <c r="F153" s="154" t="s">
        <v>223</v>
      </c>
      <c r="H153" s="155">
        <v>6.86</v>
      </c>
      <c r="I153" s="156"/>
      <c r="L153" s="152"/>
      <c r="M153" s="157"/>
      <c r="U153" s="332"/>
      <c r="V153" s="1" t="str">
        <f t="shared" si="0"/>
        <v/>
      </c>
      <c r="AT153" s="153" t="s">
        <v>160</v>
      </c>
      <c r="AU153" s="153" t="s">
        <v>88</v>
      </c>
      <c r="AV153" s="13" t="s">
        <v>88</v>
      </c>
      <c r="AW153" s="13" t="s">
        <v>36</v>
      </c>
      <c r="AX153" s="13" t="s">
        <v>75</v>
      </c>
      <c r="AY153" s="153" t="s">
        <v>148</v>
      </c>
    </row>
    <row r="154" spans="2:65" s="13" customFormat="1" ht="11.25" x14ac:dyDescent="0.2">
      <c r="B154" s="152"/>
      <c r="D154" s="147" t="s">
        <v>160</v>
      </c>
      <c r="E154" s="153" t="s">
        <v>19</v>
      </c>
      <c r="F154" s="154" t="s">
        <v>224</v>
      </c>
      <c r="H154" s="155">
        <v>14.64</v>
      </c>
      <c r="I154" s="156"/>
      <c r="L154" s="152"/>
      <c r="M154" s="157"/>
      <c r="U154" s="332"/>
      <c r="V154" s="1" t="str">
        <f t="shared" si="0"/>
        <v/>
      </c>
      <c r="AT154" s="153" t="s">
        <v>160</v>
      </c>
      <c r="AU154" s="153" t="s">
        <v>88</v>
      </c>
      <c r="AV154" s="13" t="s">
        <v>88</v>
      </c>
      <c r="AW154" s="13" t="s">
        <v>36</v>
      </c>
      <c r="AX154" s="13" t="s">
        <v>75</v>
      </c>
      <c r="AY154" s="153" t="s">
        <v>148</v>
      </c>
    </row>
    <row r="155" spans="2:65" s="13" customFormat="1" ht="11.25" x14ac:dyDescent="0.2">
      <c r="B155" s="152"/>
      <c r="D155" s="147" t="s">
        <v>160</v>
      </c>
      <c r="E155" s="153" t="s">
        <v>19</v>
      </c>
      <c r="F155" s="154" t="s">
        <v>225</v>
      </c>
      <c r="H155" s="155">
        <v>20.6</v>
      </c>
      <c r="I155" s="156"/>
      <c r="L155" s="152"/>
      <c r="M155" s="157"/>
      <c r="U155" s="332"/>
      <c r="V155" s="1" t="str">
        <f t="shared" si="0"/>
        <v/>
      </c>
      <c r="AT155" s="153" t="s">
        <v>160</v>
      </c>
      <c r="AU155" s="153" t="s">
        <v>88</v>
      </c>
      <c r="AV155" s="13" t="s">
        <v>88</v>
      </c>
      <c r="AW155" s="13" t="s">
        <v>36</v>
      </c>
      <c r="AX155" s="13" t="s">
        <v>75</v>
      </c>
      <c r="AY155" s="153" t="s">
        <v>148</v>
      </c>
    </row>
    <row r="156" spans="2:65" s="13" customFormat="1" ht="11.25" x14ac:dyDescent="0.2">
      <c r="B156" s="152"/>
      <c r="D156" s="147" t="s">
        <v>160</v>
      </c>
      <c r="E156" s="153" t="s">
        <v>19</v>
      </c>
      <c r="F156" s="154" t="s">
        <v>226</v>
      </c>
      <c r="H156" s="155">
        <v>1.1200000000000001</v>
      </c>
      <c r="I156" s="156"/>
      <c r="L156" s="152"/>
      <c r="M156" s="157"/>
      <c r="U156" s="332"/>
      <c r="V156" s="1" t="str">
        <f t="shared" si="0"/>
        <v/>
      </c>
      <c r="AT156" s="153" t="s">
        <v>160</v>
      </c>
      <c r="AU156" s="153" t="s">
        <v>88</v>
      </c>
      <c r="AV156" s="13" t="s">
        <v>88</v>
      </c>
      <c r="AW156" s="13" t="s">
        <v>36</v>
      </c>
      <c r="AX156" s="13" t="s">
        <v>75</v>
      </c>
      <c r="AY156" s="153" t="s">
        <v>148</v>
      </c>
    </row>
    <row r="157" spans="2:65" s="14" customFormat="1" ht="11.25" x14ac:dyDescent="0.2">
      <c r="B157" s="158"/>
      <c r="D157" s="147" t="s">
        <v>160</v>
      </c>
      <c r="E157" s="159" t="s">
        <v>19</v>
      </c>
      <c r="F157" s="160" t="s">
        <v>163</v>
      </c>
      <c r="H157" s="161">
        <v>43.22</v>
      </c>
      <c r="I157" s="162"/>
      <c r="L157" s="158"/>
      <c r="M157" s="163"/>
      <c r="U157" s="333"/>
      <c r="V157" s="1" t="str">
        <f t="shared" si="0"/>
        <v/>
      </c>
      <c r="AT157" s="159" t="s">
        <v>160</v>
      </c>
      <c r="AU157" s="159" t="s">
        <v>88</v>
      </c>
      <c r="AV157" s="14" t="s">
        <v>156</v>
      </c>
      <c r="AW157" s="14" t="s">
        <v>36</v>
      </c>
      <c r="AX157" s="14" t="s">
        <v>82</v>
      </c>
      <c r="AY157" s="159" t="s">
        <v>148</v>
      </c>
    </row>
    <row r="158" spans="2:65" s="1" customFormat="1" ht="24.2" customHeight="1" x14ac:dyDescent="0.2">
      <c r="B158" s="33"/>
      <c r="C158" s="129" t="s">
        <v>8</v>
      </c>
      <c r="D158" s="129" t="s">
        <v>151</v>
      </c>
      <c r="E158" s="130" t="s">
        <v>227</v>
      </c>
      <c r="F158" s="131" t="s">
        <v>228</v>
      </c>
      <c r="G158" s="132" t="s">
        <v>174</v>
      </c>
      <c r="H158" s="133">
        <v>4.1399999999999997</v>
      </c>
      <c r="I158" s="134"/>
      <c r="J158" s="135">
        <f>ROUND(I158*H158,2)</f>
        <v>0</v>
      </c>
      <c r="K158" s="131" t="s">
        <v>155</v>
      </c>
      <c r="L158" s="33"/>
      <c r="M158" s="136" t="s">
        <v>19</v>
      </c>
      <c r="N158" s="137" t="s">
        <v>47</v>
      </c>
      <c r="P158" s="138">
        <f>O158*H158</f>
        <v>0</v>
      </c>
      <c r="Q158" s="138">
        <v>3.9100000000000003E-3</v>
      </c>
      <c r="R158" s="138">
        <f>Q158*H158</f>
        <v>1.6187400000000001E-2</v>
      </c>
      <c r="S158" s="138">
        <v>0</v>
      </c>
      <c r="T158" s="138">
        <f>S158*H158</f>
        <v>0</v>
      </c>
      <c r="U158" s="329" t="s">
        <v>229</v>
      </c>
      <c r="V158" s="1">
        <f t="shared" si="0"/>
        <v>0</v>
      </c>
      <c r="AR158" s="140" t="s">
        <v>156</v>
      </c>
      <c r="AT158" s="140" t="s">
        <v>151</v>
      </c>
      <c r="AU158" s="140" t="s">
        <v>88</v>
      </c>
      <c r="AY158" s="18" t="s">
        <v>148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8" t="s">
        <v>88</v>
      </c>
      <c r="BK158" s="141">
        <f>ROUND(I158*H158,2)</f>
        <v>0</v>
      </c>
      <c r="BL158" s="18" t="s">
        <v>156</v>
      </c>
      <c r="BM158" s="140" t="s">
        <v>230</v>
      </c>
    </row>
    <row r="159" spans="2:65" s="1" customFormat="1" ht="11.25" x14ac:dyDescent="0.2">
      <c r="B159" s="33"/>
      <c r="D159" s="142" t="s">
        <v>158</v>
      </c>
      <c r="F159" s="143" t="s">
        <v>231</v>
      </c>
      <c r="I159" s="144"/>
      <c r="L159" s="33"/>
      <c r="M159" s="145"/>
      <c r="U159" s="330"/>
      <c r="V159" s="1" t="str">
        <f t="shared" si="0"/>
        <v/>
      </c>
      <c r="AT159" s="18" t="s">
        <v>158</v>
      </c>
      <c r="AU159" s="18" t="s">
        <v>88</v>
      </c>
    </row>
    <row r="160" spans="2:65" s="13" customFormat="1" ht="11.25" x14ac:dyDescent="0.2">
      <c r="B160" s="152"/>
      <c r="D160" s="147" t="s">
        <v>160</v>
      </c>
      <c r="E160" s="153" t="s">
        <v>19</v>
      </c>
      <c r="F160" s="154" t="s">
        <v>232</v>
      </c>
      <c r="H160" s="155">
        <v>4.1399999999999997</v>
      </c>
      <c r="I160" s="156"/>
      <c r="L160" s="152"/>
      <c r="M160" s="157"/>
      <c r="U160" s="332"/>
      <c r="V160" s="1" t="str">
        <f t="shared" si="0"/>
        <v/>
      </c>
      <c r="AT160" s="153" t="s">
        <v>160</v>
      </c>
      <c r="AU160" s="153" t="s">
        <v>88</v>
      </c>
      <c r="AV160" s="13" t="s">
        <v>88</v>
      </c>
      <c r="AW160" s="13" t="s">
        <v>36</v>
      </c>
      <c r="AX160" s="13" t="s">
        <v>75</v>
      </c>
      <c r="AY160" s="153" t="s">
        <v>148</v>
      </c>
    </row>
    <row r="161" spans="2:65" s="14" customFormat="1" ht="11.25" x14ac:dyDescent="0.2">
      <c r="B161" s="158"/>
      <c r="D161" s="147" t="s">
        <v>160</v>
      </c>
      <c r="E161" s="159" t="s">
        <v>19</v>
      </c>
      <c r="F161" s="160" t="s">
        <v>163</v>
      </c>
      <c r="H161" s="161">
        <v>4.1399999999999997</v>
      </c>
      <c r="I161" s="162"/>
      <c r="L161" s="158"/>
      <c r="M161" s="163"/>
      <c r="U161" s="333"/>
      <c r="V161" s="1" t="str">
        <f t="shared" si="0"/>
        <v/>
      </c>
      <c r="AT161" s="159" t="s">
        <v>160</v>
      </c>
      <c r="AU161" s="159" t="s">
        <v>88</v>
      </c>
      <c r="AV161" s="14" t="s">
        <v>156</v>
      </c>
      <c r="AW161" s="14" t="s">
        <v>36</v>
      </c>
      <c r="AX161" s="14" t="s">
        <v>82</v>
      </c>
      <c r="AY161" s="159" t="s">
        <v>148</v>
      </c>
    </row>
    <row r="162" spans="2:65" s="1" customFormat="1" ht="16.5" customHeight="1" x14ac:dyDescent="0.2">
      <c r="B162" s="33"/>
      <c r="C162" s="129" t="s">
        <v>233</v>
      </c>
      <c r="D162" s="129" t="s">
        <v>151</v>
      </c>
      <c r="E162" s="130" t="s">
        <v>234</v>
      </c>
      <c r="F162" s="131" t="s">
        <v>235</v>
      </c>
      <c r="G162" s="132" t="s">
        <v>174</v>
      </c>
      <c r="H162" s="133">
        <v>3.6</v>
      </c>
      <c r="I162" s="134"/>
      <c r="J162" s="135">
        <f>ROUND(I162*H162,2)</f>
        <v>0</v>
      </c>
      <c r="K162" s="131" t="s">
        <v>155</v>
      </c>
      <c r="L162" s="33"/>
      <c r="M162" s="136" t="s">
        <v>19</v>
      </c>
      <c r="N162" s="137" t="s">
        <v>47</v>
      </c>
      <c r="P162" s="138">
        <f>O162*H162</f>
        <v>0</v>
      </c>
      <c r="Q162" s="138">
        <v>5.6000000000000001E-2</v>
      </c>
      <c r="R162" s="138">
        <f>Q162*H162</f>
        <v>0.2016</v>
      </c>
      <c r="S162" s="138">
        <v>0</v>
      </c>
      <c r="T162" s="138">
        <f>S162*H162</f>
        <v>0</v>
      </c>
      <c r="U162" s="329" t="s">
        <v>19</v>
      </c>
      <c r="V162" s="1" t="str">
        <f t="shared" si="0"/>
        <v/>
      </c>
      <c r="AR162" s="140" t="s">
        <v>156</v>
      </c>
      <c r="AT162" s="140" t="s">
        <v>151</v>
      </c>
      <c r="AU162" s="140" t="s">
        <v>88</v>
      </c>
      <c r="AY162" s="18" t="s">
        <v>148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8" t="s">
        <v>88</v>
      </c>
      <c r="BK162" s="141">
        <f>ROUND(I162*H162,2)</f>
        <v>0</v>
      </c>
      <c r="BL162" s="18" t="s">
        <v>156</v>
      </c>
      <c r="BM162" s="140" t="s">
        <v>236</v>
      </c>
    </row>
    <row r="163" spans="2:65" s="1" customFormat="1" ht="11.25" x14ac:dyDescent="0.2">
      <c r="B163" s="33"/>
      <c r="D163" s="142" t="s">
        <v>158</v>
      </c>
      <c r="F163" s="143" t="s">
        <v>237</v>
      </c>
      <c r="I163" s="144"/>
      <c r="L163" s="33"/>
      <c r="M163" s="145"/>
      <c r="U163" s="330"/>
      <c r="V163" s="1" t="str">
        <f t="shared" si="0"/>
        <v/>
      </c>
      <c r="AT163" s="18" t="s">
        <v>158</v>
      </c>
      <c r="AU163" s="18" t="s">
        <v>88</v>
      </c>
    </row>
    <row r="164" spans="2:65" s="1" customFormat="1" ht="19.5" x14ac:dyDescent="0.2">
      <c r="B164" s="33"/>
      <c r="D164" s="147" t="s">
        <v>238</v>
      </c>
      <c r="F164" s="164" t="s">
        <v>239</v>
      </c>
      <c r="I164" s="144"/>
      <c r="L164" s="33"/>
      <c r="M164" s="145"/>
      <c r="U164" s="330"/>
      <c r="V164" s="1" t="str">
        <f t="shared" si="0"/>
        <v/>
      </c>
      <c r="AT164" s="18" t="s">
        <v>238</v>
      </c>
      <c r="AU164" s="18" t="s">
        <v>88</v>
      </c>
    </row>
    <row r="165" spans="2:65" s="13" customFormat="1" ht="11.25" x14ac:dyDescent="0.2">
      <c r="B165" s="152"/>
      <c r="D165" s="147" t="s">
        <v>160</v>
      </c>
      <c r="E165" s="153" t="s">
        <v>19</v>
      </c>
      <c r="F165" s="154" t="s">
        <v>240</v>
      </c>
      <c r="H165" s="155">
        <v>0.25</v>
      </c>
      <c r="I165" s="156"/>
      <c r="L165" s="152"/>
      <c r="M165" s="157"/>
      <c r="U165" s="332"/>
      <c r="V165" s="1" t="str">
        <f t="shared" si="0"/>
        <v/>
      </c>
      <c r="AT165" s="153" t="s">
        <v>160</v>
      </c>
      <c r="AU165" s="153" t="s">
        <v>88</v>
      </c>
      <c r="AV165" s="13" t="s">
        <v>88</v>
      </c>
      <c r="AW165" s="13" t="s">
        <v>36</v>
      </c>
      <c r="AX165" s="13" t="s">
        <v>75</v>
      </c>
      <c r="AY165" s="153" t="s">
        <v>148</v>
      </c>
    </row>
    <row r="166" spans="2:65" s="13" customFormat="1" ht="11.25" x14ac:dyDescent="0.2">
      <c r="B166" s="152"/>
      <c r="D166" s="147" t="s">
        <v>160</v>
      </c>
      <c r="E166" s="153" t="s">
        <v>19</v>
      </c>
      <c r="F166" s="154" t="s">
        <v>241</v>
      </c>
      <c r="H166" s="155">
        <v>3.35</v>
      </c>
      <c r="I166" s="156"/>
      <c r="L166" s="152"/>
      <c r="M166" s="157"/>
      <c r="U166" s="332"/>
      <c r="V166" s="1" t="str">
        <f t="shared" si="0"/>
        <v/>
      </c>
      <c r="AT166" s="153" t="s">
        <v>160</v>
      </c>
      <c r="AU166" s="153" t="s">
        <v>88</v>
      </c>
      <c r="AV166" s="13" t="s">
        <v>88</v>
      </c>
      <c r="AW166" s="13" t="s">
        <v>36</v>
      </c>
      <c r="AX166" s="13" t="s">
        <v>75</v>
      </c>
      <c r="AY166" s="153" t="s">
        <v>148</v>
      </c>
    </row>
    <row r="167" spans="2:65" s="14" customFormat="1" ht="11.25" x14ac:dyDescent="0.2">
      <c r="B167" s="158"/>
      <c r="D167" s="147" t="s">
        <v>160</v>
      </c>
      <c r="E167" s="159" t="s">
        <v>19</v>
      </c>
      <c r="F167" s="160" t="s">
        <v>163</v>
      </c>
      <c r="H167" s="161">
        <v>3.6</v>
      </c>
      <c r="I167" s="162"/>
      <c r="L167" s="158"/>
      <c r="M167" s="163"/>
      <c r="U167" s="333"/>
      <c r="V167" s="1" t="str">
        <f t="shared" si="0"/>
        <v/>
      </c>
      <c r="AT167" s="159" t="s">
        <v>160</v>
      </c>
      <c r="AU167" s="159" t="s">
        <v>88</v>
      </c>
      <c r="AV167" s="14" t="s">
        <v>156</v>
      </c>
      <c r="AW167" s="14" t="s">
        <v>36</v>
      </c>
      <c r="AX167" s="14" t="s">
        <v>82</v>
      </c>
      <c r="AY167" s="159" t="s">
        <v>148</v>
      </c>
    </row>
    <row r="168" spans="2:65" s="1" customFormat="1" ht="16.5" customHeight="1" x14ac:dyDescent="0.2">
      <c r="B168" s="33"/>
      <c r="C168" s="129" t="s">
        <v>242</v>
      </c>
      <c r="D168" s="129" t="s">
        <v>151</v>
      </c>
      <c r="E168" s="130" t="s">
        <v>243</v>
      </c>
      <c r="F168" s="131" t="s">
        <v>244</v>
      </c>
      <c r="G168" s="132" t="s">
        <v>174</v>
      </c>
      <c r="H168" s="133">
        <v>9.6389999999999993</v>
      </c>
      <c r="I168" s="134"/>
      <c r="J168" s="135">
        <f>ROUND(I168*H168,2)</f>
        <v>0</v>
      </c>
      <c r="K168" s="131" t="s">
        <v>155</v>
      </c>
      <c r="L168" s="33"/>
      <c r="M168" s="136" t="s">
        <v>19</v>
      </c>
      <c r="N168" s="137" t="s">
        <v>47</v>
      </c>
      <c r="P168" s="138">
        <f>O168*H168</f>
        <v>0</v>
      </c>
      <c r="Q168" s="138">
        <v>1.9300000000000001E-3</v>
      </c>
      <c r="R168" s="138">
        <f>Q168*H168</f>
        <v>1.8603269999999998E-2</v>
      </c>
      <c r="S168" s="138">
        <v>0</v>
      </c>
      <c r="T168" s="138">
        <f>S168*H168</f>
        <v>0</v>
      </c>
      <c r="U168" s="329" t="s">
        <v>19</v>
      </c>
      <c r="V168" s="1" t="str">
        <f t="shared" si="0"/>
        <v/>
      </c>
      <c r="AR168" s="140" t="s">
        <v>156</v>
      </c>
      <c r="AT168" s="140" t="s">
        <v>151</v>
      </c>
      <c r="AU168" s="140" t="s">
        <v>88</v>
      </c>
      <c r="AY168" s="18" t="s">
        <v>148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8" t="s">
        <v>88</v>
      </c>
      <c r="BK168" s="141">
        <f>ROUND(I168*H168,2)</f>
        <v>0</v>
      </c>
      <c r="BL168" s="18" t="s">
        <v>156</v>
      </c>
      <c r="BM168" s="140" t="s">
        <v>245</v>
      </c>
    </row>
    <row r="169" spans="2:65" s="1" customFormat="1" ht="11.25" x14ac:dyDescent="0.2">
      <c r="B169" s="33"/>
      <c r="D169" s="142" t="s">
        <v>158</v>
      </c>
      <c r="F169" s="143" t="s">
        <v>246</v>
      </c>
      <c r="I169" s="144"/>
      <c r="L169" s="33"/>
      <c r="M169" s="145"/>
      <c r="U169" s="330"/>
      <c r="V169" s="1" t="str">
        <f t="shared" si="0"/>
        <v/>
      </c>
      <c r="AT169" s="18" t="s">
        <v>158</v>
      </c>
      <c r="AU169" s="18" t="s">
        <v>88</v>
      </c>
    </row>
    <row r="170" spans="2:65" s="12" customFormat="1" ht="11.25" x14ac:dyDescent="0.2">
      <c r="B170" s="146"/>
      <c r="D170" s="147" t="s">
        <v>160</v>
      </c>
      <c r="E170" s="148" t="s">
        <v>19</v>
      </c>
      <c r="F170" s="149" t="s">
        <v>247</v>
      </c>
      <c r="H170" s="148" t="s">
        <v>19</v>
      </c>
      <c r="I170" s="150"/>
      <c r="L170" s="146"/>
      <c r="M170" s="151"/>
      <c r="U170" s="331"/>
      <c r="V170" s="1" t="str">
        <f t="shared" ref="V170:V233" si="1">IF(U170="investice",J170,"")</f>
        <v/>
      </c>
      <c r="AT170" s="148" t="s">
        <v>160</v>
      </c>
      <c r="AU170" s="148" t="s">
        <v>88</v>
      </c>
      <c r="AV170" s="12" t="s">
        <v>82</v>
      </c>
      <c r="AW170" s="12" t="s">
        <v>36</v>
      </c>
      <c r="AX170" s="12" t="s">
        <v>75</v>
      </c>
      <c r="AY170" s="148" t="s">
        <v>148</v>
      </c>
    </row>
    <row r="171" spans="2:65" s="13" customFormat="1" ht="11.25" x14ac:dyDescent="0.2">
      <c r="B171" s="152"/>
      <c r="D171" s="147" t="s">
        <v>160</v>
      </c>
      <c r="E171" s="153" t="s">
        <v>19</v>
      </c>
      <c r="F171" s="154" t="s">
        <v>248</v>
      </c>
      <c r="H171" s="155">
        <v>9.6389999999999993</v>
      </c>
      <c r="I171" s="156"/>
      <c r="L171" s="152"/>
      <c r="M171" s="157"/>
      <c r="U171" s="332"/>
      <c r="V171" s="1" t="str">
        <f t="shared" si="1"/>
        <v/>
      </c>
      <c r="AT171" s="153" t="s">
        <v>160</v>
      </c>
      <c r="AU171" s="153" t="s">
        <v>88</v>
      </c>
      <c r="AV171" s="13" t="s">
        <v>88</v>
      </c>
      <c r="AW171" s="13" t="s">
        <v>36</v>
      </c>
      <c r="AX171" s="13" t="s">
        <v>75</v>
      </c>
      <c r="AY171" s="153" t="s">
        <v>148</v>
      </c>
    </row>
    <row r="172" spans="2:65" s="14" customFormat="1" ht="11.25" x14ac:dyDescent="0.2">
      <c r="B172" s="158"/>
      <c r="D172" s="147" t="s">
        <v>160</v>
      </c>
      <c r="E172" s="159" t="s">
        <v>19</v>
      </c>
      <c r="F172" s="160" t="s">
        <v>163</v>
      </c>
      <c r="H172" s="161">
        <v>9.6389999999999993</v>
      </c>
      <c r="I172" s="162"/>
      <c r="L172" s="158"/>
      <c r="M172" s="163"/>
      <c r="U172" s="333"/>
      <c r="V172" s="1" t="str">
        <f t="shared" si="1"/>
        <v/>
      </c>
      <c r="AT172" s="159" t="s">
        <v>160</v>
      </c>
      <c r="AU172" s="159" t="s">
        <v>88</v>
      </c>
      <c r="AV172" s="14" t="s">
        <v>156</v>
      </c>
      <c r="AW172" s="14" t="s">
        <v>36</v>
      </c>
      <c r="AX172" s="14" t="s">
        <v>82</v>
      </c>
      <c r="AY172" s="159" t="s">
        <v>148</v>
      </c>
    </row>
    <row r="173" spans="2:65" s="1" customFormat="1" ht="16.5" customHeight="1" x14ac:dyDescent="0.2">
      <c r="B173" s="33"/>
      <c r="C173" s="129" t="s">
        <v>249</v>
      </c>
      <c r="D173" s="129" t="s">
        <v>151</v>
      </c>
      <c r="E173" s="130" t="s">
        <v>250</v>
      </c>
      <c r="F173" s="131" t="s">
        <v>251</v>
      </c>
      <c r="G173" s="132" t="s">
        <v>174</v>
      </c>
      <c r="H173" s="133">
        <v>137.839</v>
      </c>
      <c r="I173" s="134"/>
      <c r="J173" s="135">
        <f>ROUND(I173*H173,2)</f>
        <v>0</v>
      </c>
      <c r="K173" s="131" t="s">
        <v>155</v>
      </c>
      <c r="L173" s="33"/>
      <c r="M173" s="136" t="s">
        <v>19</v>
      </c>
      <c r="N173" s="137" t="s">
        <v>47</v>
      </c>
      <c r="P173" s="138">
        <f>O173*H173</f>
        <v>0</v>
      </c>
      <c r="Q173" s="138">
        <v>2.5999999999999998E-4</v>
      </c>
      <c r="R173" s="138">
        <f>Q173*H173</f>
        <v>3.5838139999999997E-2</v>
      </c>
      <c r="S173" s="138">
        <v>0</v>
      </c>
      <c r="T173" s="138">
        <f>S173*H173</f>
        <v>0</v>
      </c>
      <c r="U173" s="329" t="s">
        <v>19</v>
      </c>
      <c r="V173" s="1" t="str">
        <f t="shared" si="1"/>
        <v/>
      </c>
      <c r="AR173" s="140" t="s">
        <v>156</v>
      </c>
      <c r="AT173" s="140" t="s">
        <v>151</v>
      </c>
      <c r="AU173" s="140" t="s">
        <v>88</v>
      </c>
      <c r="AY173" s="18" t="s">
        <v>148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8" t="s">
        <v>88</v>
      </c>
      <c r="BK173" s="141">
        <f>ROUND(I173*H173,2)</f>
        <v>0</v>
      </c>
      <c r="BL173" s="18" t="s">
        <v>156</v>
      </c>
      <c r="BM173" s="140" t="s">
        <v>252</v>
      </c>
    </row>
    <row r="174" spans="2:65" s="1" customFormat="1" ht="11.25" x14ac:dyDescent="0.2">
      <c r="B174" s="33"/>
      <c r="D174" s="142" t="s">
        <v>158</v>
      </c>
      <c r="F174" s="143" t="s">
        <v>253</v>
      </c>
      <c r="I174" s="144"/>
      <c r="L174" s="33"/>
      <c r="M174" s="145"/>
      <c r="U174" s="330"/>
      <c r="V174" s="1" t="str">
        <f t="shared" si="1"/>
        <v/>
      </c>
      <c r="AT174" s="18" t="s">
        <v>158</v>
      </c>
      <c r="AU174" s="18" t="s">
        <v>88</v>
      </c>
    </row>
    <row r="175" spans="2:65" s="13" customFormat="1" ht="11.25" x14ac:dyDescent="0.2">
      <c r="B175" s="152"/>
      <c r="D175" s="147" t="s">
        <v>160</v>
      </c>
      <c r="E175" s="153" t="s">
        <v>19</v>
      </c>
      <c r="F175" s="154" t="s">
        <v>254</v>
      </c>
      <c r="H175" s="155">
        <v>137.839</v>
      </c>
      <c r="I175" s="156"/>
      <c r="L175" s="152"/>
      <c r="M175" s="157"/>
      <c r="U175" s="332"/>
      <c r="V175" s="1" t="str">
        <f t="shared" si="1"/>
        <v/>
      </c>
      <c r="AT175" s="153" t="s">
        <v>160</v>
      </c>
      <c r="AU175" s="153" t="s">
        <v>88</v>
      </c>
      <c r="AV175" s="13" t="s">
        <v>88</v>
      </c>
      <c r="AW175" s="13" t="s">
        <v>36</v>
      </c>
      <c r="AX175" s="13" t="s">
        <v>75</v>
      </c>
      <c r="AY175" s="153" t="s">
        <v>148</v>
      </c>
    </row>
    <row r="176" spans="2:65" s="14" customFormat="1" ht="11.25" x14ac:dyDescent="0.2">
      <c r="B176" s="158"/>
      <c r="D176" s="147" t="s">
        <v>160</v>
      </c>
      <c r="E176" s="159" t="s">
        <v>19</v>
      </c>
      <c r="F176" s="160" t="s">
        <v>163</v>
      </c>
      <c r="H176" s="161">
        <v>137.839</v>
      </c>
      <c r="I176" s="162"/>
      <c r="L176" s="158"/>
      <c r="M176" s="163"/>
      <c r="U176" s="333"/>
      <c r="V176" s="1" t="str">
        <f t="shared" si="1"/>
        <v/>
      </c>
      <c r="AT176" s="159" t="s">
        <v>160</v>
      </c>
      <c r="AU176" s="159" t="s">
        <v>88</v>
      </c>
      <c r="AV176" s="14" t="s">
        <v>156</v>
      </c>
      <c r="AW176" s="14" t="s">
        <v>36</v>
      </c>
      <c r="AX176" s="14" t="s">
        <v>82</v>
      </c>
      <c r="AY176" s="159" t="s">
        <v>148</v>
      </c>
    </row>
    <row r="177" spans="2:65" s="1" customFormat="1" ht="24.2" customHeight="1" x14ac:dyDescent="0.2">
      <c r="B177" s="33"/>
      <c r="C177" s="129" t="s">
        <v>255</v>
      </c>
      <c r="D177" s="129" t="s">
        <v>151</v>
      </c>
      <c r="E177" s="130" t="s">
        <v>256</v>
      </c>
      <c r="F177" s="131" t="s">
        <v>257</v>
      </c>
      <c r="G177" s="132" t="s">
        <v>174</v>
      </c>
      <c r="H177" s="133">
        <v>96.385999999999996</v>
      </c>
      <c r="I177" s="134"/>
      <c r="J177" s="135">
        <f>ROUND(I177*H177,2)</f>
        <v>0</v>
      </c>
      <c r="K177" s="131" t="s">
        <v>155</v>
      </c>
      <c r="L177" s="33"/>
      <c r="M177" s="136" t="s">
        <v>19</v>
      </c>
      <c r="N177" s="137" t="s">
        <v>47</v>
      </c>
      <c r="P177" s="138">
        <f>O177*H177</f>
        <v>0</v>
      </c>
      <c r="Q177" s="138">
        <v>9.2999999999999992E-3</v>
      </c>
      <c r="R177" s="138">
        <f>Q177*H177</f>
        <v>0.8963897999999999</v>
      </c>
      <c r="S177" s="138">
        <v>0</v>
      </c>
      <c r="T177" s="138">
        <f>S177*H177</f>
        <v>0</v>
      </c>
      <c r="U177" s="329" t="s">
        <v>19</v>
      </c>
      <c r="V177" s="1" t="str">
        <f t="shared" si="1"/>
        <v/>
      </c>
      <c r="AR177" s="140" t="s">
        <v>156</v>
      </c>
      <c r="AT177" s="140" t="s">
        <v>151</v>
      </c>
      <c r="AU177" s="140" t="s">
        <v>88</v>
      </c>
      <c r="AY177" s="18" t="s">
        <v>148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8" t="s">
        <v>88</v>
      </c>
      <c r="BK177" s="141">
        <f>ROUND(I177*H177,2)</f>
        <v>0</v>
      </c>
      <c r="BL177" s="18" t="s">
        <v>156</v>
      </c>
      <c r="BM177" s="140" t="s">
        <v>258</v>
      </c>
    </row>
    <row r="178" spans="2:65" s="1" customFormat="1" ht="11.25" x14ac:dyDescent="0.2">
      <c r="B178" s="33"/>
      <c r="D178" s="142" t="s">
        <v>158</v>
      </c>
      <c r="F178" s="143" t="s">
        <v>259</v>
      </c>
      <c r="I178" s="144"/>
      <c r="L178" s="33"/>
      <c r="M178" s="145"/>
      <c r="U178" s="330"/>
      <c r="V178" s="1" t="str">
        <f t="shared" si="1"/>
        <v/>
      </c>
      <c r="AT178" s="18" t="s">
        <v>158</v>
      </c>
      <c r="AU178" s="18" t="s">
        <v>88</v>
      </c>
    </row>
    <row r="179" spans="2:65" s="1" customFormat="1" ht="19.5" x14ac:dyDescent="0.2">
      <c r="B179" s="33"/>
      <c r="D179" s="147" t="s">
        <v>238</v>
      </c>
      <c r="F179" s="164" t="s">
        <v>260</v>
      </c>
      <c r="I179" s="144"/>
      <c r="L179" s="33"/>
      <c r="M179" s="145"/>
      <c r="U179" s="330"/>
      <c r="V179" s="1" t="str">
        <f t="shared" si="1"/>
        <v/>
      </c>
      <c r="AT179" s="18" t="s">
        <v>238</v>
      </c>
      <c r="AU179" s="18" t="s">
        <v>88</v>
      </c>
    </row>
    <row r="180" spans="2:65" s="13" customFormat="1" ht="11.25" x14ac:dyDescent="0.2">
      <c r="B180" s="152"/>
      <c r="D180" s="147" t="s">
        <v>160</v>
      </c>
      <c r="E180" s="153" t="s">
        <v>19</v>
      </c>
      <c r="F180" s="154" t="s">
        <v>261</v>
      </c>
      <c r="H180" s="155">
        <v>96.385999999999996</v>
      </c>
      <c r="I180" s="156"/>
      <c r="L180" s="152"/>
      <c r="M180" s="157"/>
      <c r="U180" s="332"/>
      <c r="V180" s="1" t="str">
        <f t="shared" si="1"/>
        <v/>
      </c>
      <c r="AT180" s="153" t="s">
        <v>160</v>
      </c>
      <c r="AU180" s="153" t="s">
        <v>88</v>
      </c>
      <c r="AV180" s="13" t="s">
        <v>88</v>
      </c>
      <c r="AW180" s="13" t="s">
        <v>36</v>
      </c>
      <c r="AX180" s="13" t="s">
        <v>75</v>
      </c>
      <c r="AY180" s="153" t="s">
        <v>148</v>
      </c>
    </row>
    <row r="181" spans="2:65" s="14" customFormat="1" ht="11.25" x14ac:dyDescent="0.2">
      <c r="B181" s="158"/>
      <c r="D181" s="147" t="s">
        <v>160</v>
      </c>
      <c r="E181" s="159" t="s">
        <v>19</v>
      </c>
      <c r="F181" s="160" t="s">
        <v>163</v>
      </c>
      <c r="H181" s="161">
        <v>96.385999999999996</v>
      </c>
      <c r="I181" s="162"/>
      <c r="L181" s="158"/>
      <c r="M181" s="163"/>
      <c r="U181" s="333"/>
      <c r="V181" s="1" t="str">
        <f t="shared" si="1"/>
        <v/>
      </c>
      <c r="AT181" s="159" t="s">
        <v>160</v>
      </c>
      <c r="AU181" s="159" t="s">
        <v>88</v>
      </c>
      <c r="AV181" s="14" t="s">
        <v>156</v>
      </c>
      <c r="AW181" s="14" t="s">
        <v>36</v>
      </c>
      <c r="AX181" s="14" t="s">
        <v>82</v>
      </c>
      <c r="AY181" s="159" t="s">
        <v>148</v>
      </c>
    </row>
    <row r="182" spans="2:65" s="1" customFormat="1" ht="21.75" customHeight="1" x14ac:dyDescent="0.2">
      <c r="B182" s="33"/>
      <c r="C182" s="129" t="s">
        <v>262</v>
      </c>
      <c r="D182" s="129" t="s">
        <v>151</v>
      </c>
      <c r="E182" s="130" t="s">
        <v>263</v>
      </c>
      <c r="F182" s="131" t="s">
        <v>264</v>
      </c>
      <c r="G182" s="132" t="s">
        <v>174</v>
      </c>
      <c r="H182" s="133">
        <v>41.453000000000003</v>
      </c>
      <c r="I182" s="134"/>
      <c r="J182" s="135">
        <f>ROUND(I182*H182,2)</f>
        <v>0</v>
      </c>
      <c r="K182" s="131" t="s">
        <v>155</v>
      </c>
      <c r="L182" s="33"/>
      <c r="M182" s="136" t="s">
        <v>19</v>
      </c>
      <c r="N182" s="137" t="s">
        <v>47</v>
      </c>
      <c r="P182" s="138">
        <f>O182*H182</f>
        <v>0</v>
      </c>
      <c r="Q182" s="138">
        <v>7.3499999999999998E-3</v>
      </c>
      <c r="R182" s="138">
        <f>Q182*H182</f>
        <v>0.30467955000000002</v>
      </c>
      <c r="S182" s="138">
        <v>0</v>
      </c>
      <c r="T182" s="138">
        <f>S182*H182</f>
        <v>0</v>
      </c>
      <c r="U182" s="329" t="s">
        <v>19</v>
      </c>
      <c r="V182" s="1" t="str">
        <f t="shared" si="1"/>
        <v/>
      </c>
      <c r="AR182" s="140" t="s">
        <v>156</v>
      </c>
      <c r="AT182" s="140" t="s">
        <v>151</v>
      </c>
      <c r="AU182" s="140" t="s">
        <v>88</v>
      </c>
      <c r="AY182" s="18" t="s">
        <v>148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8" t="s">
        <v>88</v>
      </c>
      <c r="BK182" s="141">
        <f>ROUND(I182*H182,2)</f>
        <v>0</v>
      </c>
      <c r="BL182" s="18" t="s">
        <v>156</v>
      </c>
      <c r="BM182" s="140" t="s">
        <v>265</v>
      </c>
    </row>
    <row r="183" spans="2:65" s="1" customFormat="1" ht="11.25" x14ac:dyDescent="0.2">
      <c r="B183" s="33"/>
      <c r="D183" s="142" t="s">
        <v>158</v>
      </c>
      <c r="F183" s="143" t="s">
        <v>266</v>
      </c>
      <c r="I183" s="144"/>
      <c r="L183" s="33"/>
      <c r="M183" s="145"/>
      <c r="U183" s="330"/>
      <c r="V183" s="1" t="str">
        <f t="shared" si="1"/>
        <v/>
      </c>
      <c r="AT183" s="18" t="s">
        <v>158</v>
      </c>
      <c r="AU183" s="18" t="s">
        <v>88</v>
      </c>
    </row>
    <row r="184" spans="2:65" s="1" customFormat="1" ht="24.2" customHeight="1" x14ac:dyDescent="0.2">
      <c r="B184" s="33"/>
      <c r="C184" s="129" t="s">
        <v>267</v>
      </c>
      <c r="D184" s="129" t="s">
        <v>151</v>
      </c>
      <c r="E184" s="130" t="s">
        <v>268</v>
      </c>
      <c r="F184" s="131" t="s">
        <v>269</v>
      </c>
      <c r="G184" s="132" t="s">
        <v>174</v>
      </c>
      <c r="H184" s="133">
        <v>41.453000000000003</v>
      </c>
      <c r="I184" s="134"/>
      <c r="J184" s="135">
        <f>ROUND(I184*H184,2)</f>
        <v>0</v>
      </c>
      <c r="K184" s="131" t="s">
        <v>155</v>
      </c>
      <c r="L184" s="33"/>
      <c r="M184" s="136" t="s">
        <v>19</v>
      </c>
      <c r="N184" s="137" t="s">
        <v>47</v>
      </c>
      <c r="P184" s="138">
        <f>O184*H184</f>
        <v>0</v>
      </c>
      <c r="Q184" s="138">
        <v>1.8380000000000001E-2</v>
      </c>
      <c r="R184" s="138">
        <f>Q184*H184</f>
        <v>0.76190614000000012</v>
      </c>
      <c r="S184" s="138">
        <v>0</v>
      </c>
      <c r="T184" s="138">
        <f>S184*H184</f>
        <v>0</v>
      </c>
      <c r="U184" s="329" t="s">
        <v>19</v>
      </c>
      <c r="V184" s="1" t="str">
        <f t="shared" si="1"/>
        <v/>
      </c>
      <c r="AR184" s="140" t="s">
        <v>156</v>
      </c>
      <c r="AT184" s="140" t="s">
        <v>151</v>
      </c>
      <c r="AU184" s="140" t="s">
        <v>88</v>
      </c>
      <c r="AY184" s="18" t="s">
        <v>148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8" t="s">
        <v>88</v>
      </c>
      <c r="BK184" s="141">
        <f>ROUND(I184*H184,2)</f>
        <v>0</v>
      </c>
      <c r="BL184" s="18" t="s">
        <v>156</v>
      </c>
      <c r="BM184" s="140" t="s">
        <v>270</v>
      </c>
    </row>
    <row r="185" spans="2:65" s="1" customFormat="1" ht="11.25" x14ac:dyDescent="0.2">
      <c r="B185" s="33"/>
      <c r="D185" s="142" t="s">
        <v>158</v>
      </c>
      <c r="F185" s="143" t="s">
        <v>271</v>
      </c>
      <c r="I185" s="144"/>
      <c r="L185" s="33"/>
      <c r="M185" s="145"/>
      <c r="U185" s="330"/>
      <c r="V185" s="1" t="str">
        <f t="shared" si="1"/>
        <v/>
      </c>
      <c r="AT185" s="18" t="s">
        <v>158</v>
      </c>
      <c r="AU185" s="18" t="s">
        <v>88</v>
      </c>
    </row>
    <row r="186" spans="2:65" s="12" customFormat="1" ht="11.25" x14ac:dyDescent="0.2">
      <c r="B186" s="146"/>
      <c r="D186" s="147" t="s">
        <v>160</v>
      </c>
      <c r="E186" s="148" t="s">
        <v>19</v>
      </c>
      <c r="F186" s="149" t="s">
        <v>272</v>
      </c>
      <c r="H186" s="148" t="s">
        <v>19</v>
      </c>
      <c r="I186" s="150"/>
      <c r="L186" s="146"/>
      <c r="M186" s="151"/>
      <c r="U186" s="331"/>
      <c r="V186" s="1" t="str">
        <f t="shared" si="1"/>
        <v/>
      </c>
      <c r="AT186" s="148" t="s">
        <v>160</v>
      </c>
      <c r="AU186" s="148" t="s">
        <v>88</v>
      </c>
      <c r="AV186" s="12" t="s">
        <v>82</v>
      </c>
      <c r="AW186" s="12" t="s">
        <v>36</v>
      </c>
      <c r="AX186" s="12" t="s">
        <v>75</v>
      </c>
      <c r="AY186" s="148" t="s">
        <v>148</v>
      </c>
    </row>
    <row r="187" spans="2:65" s="13" customFormat="1" ht="11.25" x14ac:dyDescent="0.2">
      <c r="B187" s="152"/>
      <c r="D187" s="147" t="s">
        <v>160</v>
      </c>
      <c r="E187" s="153" t="s">
        <v>19</v>
      </c>
      <c r="F187" s="154" t="s">
        <v>273</v>
      </c>
      <c r="H187" s="155">
        <v>28.241</v>
      </c>
      <c r="I187" s="156"/>
      <c r="L187" s="152"/>
      <c r="M187" s="157"/>
      <c r="U187" s="332"/>
      <c r="V187" s="1" t="str">
        <f t="shared" si="1"/>
        <v/>
      </c>
      <c r="AT187" s="153" t="s">
        <v>160</v>
      </c>
      <c r="AU187" s="153" t="s">
        <v>88</v>
      </c>
      <c r="AV187" s="13" t="s">
        <v>88</v>
      </c>
      <c r="AW187" s="13" t="s">
        <v>36</v>
      </c>
      <c r="AX187" s="13" t="s">
        <v>75</v>
      </c>
      <c r="AY187" s="153" t="s">
        <v>148</v>
      </c>
    </row>
    <row r="188" spans="2:65" s="12" customFormat="1" ht="11.25" x14ac:dyDescent="0.2">
      <c r="B188" s="146"/>
      <c r="D188" s="147" t="s">
        <v>160</v>
      </c>
      <c r="E188" s="148" t="s">
        <v>19</v>
      </c>
      <c r="F188" s="149" t="s">
        <v>274</v>
      </c>
      <c r="H188" s="148" t="s">
        <v>19</v>
      </c>
      <c r="I188" s="150"/>
      <c r="L188" s="146"/>
      <c r="M188" s="151"/>
      <c r="U188" s="331"/>
      <c r="V188" s="1" t="str">
        <f t="shared" si="1"/>
        <v/>
      </c>
      <c r="AT188" s="148" t="s">
        <v>160</v>
      </c>
      <c r="AU188" s="148" t="s">
        <v>88</v>
      </c>
      <c r="AV188" s="12" t="s">
        <v>82</v>
      </c>
      <c r="AW188" s="12" t="s">
        <v>36</v>
      </c>
      <c r="AX188" s="12" t="s">
        <v>75</v>
      </c>
      <c r="AY188" s="148" t="s">
        <v>148</v>
      </c>
    </row>
    <row r="189" spans="2:65" s="13" customFormat="1" ht="11.25" x14ac:dyDescent="0.2">
      <c r="B189" s="152"/>
      <c r="D189" s="147" t="s">
        <v>160</v>
      </c>
      <c r="E189" s="153" t="s">
        <v>19</v>
      </c>
      <c r="F189" s="154" t="s">
        <v>275</v>
      </c>
      <c r="H189" s="155">
        <v>13.212</v>
      </c>
      <c r="I189" s="156"/>
      <c r="L189" s="152"/>
      <c r="M189" s="157"/>
      <c r="U189" s="332"/>
      <c r="V189" s="1" t="str">
        <f t="shared" si="1"/>
        <v/>
      </c>
      <c r="AT189" s="153" t="s">
        <v>160</v>
      </c>
      <c r="AU189" s="153" t="s">
        <v>88</v>
      </c>
      <c r="AV189" s="13" t="s">
        <v>88</v>
      </c>
      <c r="AW189" s="13" t="s">
        <v>36</v>
      </c>
      <c r="AX189" s="13" t="s">
        <v>75</v>
      </c>
      <c r="AY189" s="153" t="s">
        <v>148</v>
      </c>
    </row>
    <row r="190" spans="2:65" s="14" customFormat="1" ht="11.25" x14ac:dyDescent="0.2">
      <c r="B190" s="158"/>
      <c r="D190" s="147" t="s">
        <v>160</v>
      </c>
      <c r="E190" s="159" t="s">
        <v>19</v>
      </c>
      <c r="F190" s="160" t="s">
        <v>163</v>
      </c>
      <c r="H190" s="161">
        <v>41.453000000000003</v>
      </c>
      <c r="I190" s="162"/>
      <c r="L190" s="158"/>
      <c r="M190" s="163"/>
      <c r="U190" s="333"/>
      <c r="V190" s="1" t="str">
        <f t="shared" si="1"/>
        <v/>
      </c>
      <c r="AT190" s="159" t="s">
        <v>160</v>
      </c>
      <c r="AU190" s="159" t="s">
        <v>88</v>
      </c>
      <c r="AV190" s="14" t="s">
        <v>156</v>
      </c>
      <c r="AW190" s="14" t="s">
        <v>36</v>
      </c>
      <c r="AX190" s="14" t="s">
        <v>82</v>
      </c>
      <c r="AY190" s="159" t="s">
        <v>148</v>
      </c>
    </row>
    <row r="191" spans="2:65" s="1" customFormat="1" ht="24.2" customHeight="1" x14ac:dyDescent="0.2">
      <c r="B191" s="33"/>
      <c r="C191" s="129" t="s">
        <v>276</v>
      </c>
      <c r="D191" s="129" t="s">
        <v>151</v>
      </c>
      <c r="E191" s="130" t="s">
        <v>277</v>
      </c>
      <c r="F191" s="131" t="s">
        <v>278</v>
      </c>
      <c r="G191" s="132" t="s">
        <v>174</v>
      </c>
      <c r="H191" s="133">
        <v>41.453000000000003</v>
      </c>
      <c r="I191" s="134"/>
      <c r="J191" s="135">
        <f>ROUND(I191*H191,2)</f>
        <v>0</v>
      </c>
      <c r="K191" s="131" t="s">
        <v>155</v>
      </c>
      <c r="L191" s="33"/>
      <c r="M191" s="136" t="s">
        <v>19</v>
      </c>
      <c r="N191" s="137" t="s">
        <v>47</v>
      </c>
      <c r="P191" s="138">
        <f>O191*H191</f>
        <v>0</v>
      </c>
      <c r="Q191" s="138">
        <v>7.9000000000000008E-3</v>
      </c>
      <c r="R191" s="138">
        <f>Q191*H191</f>
        <v>0.32747870000000007</v>
      </c>
      <c r="S191" s="138">
        <v>0</v>
      </c>
      <c r="T191" s="138">
        <f>S191*H191</f>
        <v>0</v>
      </c>
      <c r="U191" s="329" t="s">
        <v>19</v>
      </c>
      <c r="V191" s="1" t="str">
        <f t="shared" si="1"/>
        <v/>
      </c>
      <c r="AR191" s="140" t="s">
        <v>156</v>
      </c>
      <c r="AT191" s="140" t="s">
        <v>151</v>
      </c>
      <c r="AU191" s="140" t="s">
        <v>88</v>
      </c>
      <c r="AY191" s="18" t="s">
        <v>148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8" t="s">
        <v>88</v>
      </c>
      <c r="BK191" s="141">
        <f>ROUND(I191*H191,2)</f>
        <v>0</v>
      </c>
      <c r="BL191" s="18" t="s">
        <v>156</v>
      </c>
      <c r="BM191" s="140" t="s">
        <v>279</v>
      </c>
    </row>
    <row r="192" spans="2:65" s="1" customFormat="1" ht="11.25" x14ac:dyDescent="0.2">
      <c r="B192" s="33"/>
      <c r="D192" s="142" t="s">
        <v>158</v>
      </c>
      <c r="F192" s="143" t="s">
        <v>280</v>
      </c>
      <c r="I192" s="144"/>
      <c r="L192" s="33"/>
      <c r="M192" s="145"/>
      <c r="U192" s="330"/>
      <c r="V192" s="1" t="str">
        <f t="shared" si="1"/>
        <v/>
      </c>
      <c r="AT192" s="18" t="s">
        <v>158</v>
      </c>
      <c r="AU192" s="18" t="s">
        <v>88</v>
      </c>
    </row>
    <row r="193" spans="2:65" s="1" customFormat="1" ht="24.2" customHeight="1" x14ac:dyDescent="0.2">
      <c r="B193" s="33"/>
      <c r="C193" s="129" t="s">
        <v>281</v>
      </c>
      <c r="D193" s="129" t="s">
        <v>151</v>
      </c>
      <c r="E193" s="130" t="s">
        <v>282</v>
      </c>
      <c r="F193" s="131" t="s">
        <v>283</v>
      </c>
      <c r="G193" s="132" t="s">
        <v>174</v>
      </c>
      <c r="H193" s="133">
        <v>37.570999999999998</v>
      </c>
      <c r="I193" s="134"/>
      <c r="J193" s="135">
        <f>ROUND(I193*H193,2)</f>
        <v>0</v>
      </c>
      <c r="K193" s="131" t="s">
        <v>155</v>
      </c>
      <c r="L193" s="33"/>
      <c r="M193" s="136" t="s">
        <v>19</v>
      </c>
      <c r="N193" s="137" t="s">
        <v>47</v>
      </c>
      <c r="P193" s="138">
        <f>O193*H193</f>
        <v>0</v>
      </c>
      <c r="Q193" s="138">
        <v>3.9100000000000003E-3</v>
      </c>
      <c r="R193" s="138">
        <f>Q193*H193</f>
        <v>0.14690260999999999</v>
      </c>
      <c r="S193" s="138">
        <v>0</v>
      </c>
      <c r="T193" s="138">
        <f>S193*H193</f>
        <v>0</v>
      </c>
      <c r="U193" s="329" t="s">
        <v>19</v>
      </c>
      <c r="V193" s="1" t="str">
        <f t="shared" si="1"/>
        <v/>
      </c>
      <c r="AR193" s="140" t="s">
        <v>156</v>
      </c>
      <c r="AT193" s="140" t="s">
        <v>151</v>
      </c>
      <c r="AU193" s="140" t="s">
        <v>88</v>
      </c>
      <c r="AY193" s="18" t="s">
        <v>148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8" t="s">
        <v>88</v>
      </c>
      <c r="BK193" s="141">
        <f>ROUND(I193*H193,2)</f>
        <v>0</v>
      </c>
      <c r="BL193" s="18" t="s">
        <v>156</v>
      </c>
      <c r="BM193" s="140" t="s">
        <v>284</v>
      </c>
    </row>
    <row r="194" spans="2:65" s="1" customFormat="1" ht="11.25" x14ac:dyDescent="0.2">
      <c r="B194" s="33"/>
      <c r="D194" s="142" t="s">
        <v>158</v>
      </c>
      <c r="F194" s="143" t="s">
        <v>285</v>
      </c>
      <c r="I194" s="144"/>
      <c r="L194" s="33"/>
      <c r="M194" s="145"/>
      <c r="U194" s="330"/>
      <c r="V194" s="1" t="str">
        <f t="shared" si="1"/>
        <v/>
      </c>
      <c r="AT194" s="18" t="s">
        <v>158</v>
      </c>
      <c r="AU194" s="18" t="s">
        <v>88</v>
      </c>
    </row>
    <row r="195" spans="2:65" s="12" customFormat="1" ht="11.25" x14ac:dyDescent="0.2">
      <c r="B195" s="146"/>
      <c r="D195" s="147" t="s">
        <v>160</v>
      </c>
      <c r="E195" s="148" t="s">
        <v>19</v>
      </c>
      <c r="F195" s="149" t="s">
        <v>286</v>
      </c>
      <c r="H195" s="148" t="s">
        <v>19</v>
      </c>
      <c r="I195" s="150"/>
      <c r="L195" s="146"/>
      <c r="M195" s="151"/>
      <c r="U195" s="331"/>
      <c r="V195" s="1" t="str">
        <f t="shared" si="1"/>
        <v/>
      </c>
      <c r="AT195" s="148" t="s">
        <v>160</v>
      </c>
      <c r="AU195" s="148" t="s">
        <v>88</v>
      </c>
      <c r="AV195" s="12" t="s">
        <v>82</v>
      </c>
      <c r="AW195" s="12" t="s">
        <v>36</v>
      </c>
      <c r="AX195" s="12" t="s">
        <v>75</v>
      </c>
      <c r="AY195" s="148" t="s">
        <v>148</v>
      </c>
    </row>
    <row r="196" spans="2:65" s="13" customFormat="1" ht="11.25" x14ac:dyDescent="0.2">
      <c r="B196" s="152"/>
      <c r="D196" s="147" t="s">
        <v>160</v>
      </c>
      <c r="E196" s="153" t="s">
        <v>19</v>
      </c>
      <c r="F196" s="154" t="s">
        <v>287</v>
      </c>
      <c r="H196" s="155">
        <v>27.321999999999999</v>
      </c>
      <c r="I196" s="156"/>
      <c r="L196" s="152"/>
      <c r="M196" s="157"/>
      <c r="U196" s="332"/>
      <c r="V196" s="1" t="str">
        <f t="shared" si="1"/>
        <v/>
      </c>
      <c r="AT196" s="153" t="s">
        <v>160</v>
      </c>
      <c r="AU196" s="153" t="s">
        <v>88</v>
      </c>
      <c r="AV196" s="13" t="s">
        <v>88</v>
      </c>
      <c r="AW196" s="13" t="s">
        <v>36</v>
      </c>
      <c r="AX196" s="13" t="s">
        <v>75</v>
      </c>
      <c r="AY196" s="153" t="s">
        <v>148</v>
      </c>
    </row>
    <row r="197" spans="2:65" s="13" customFormat="1" ht="11.25" x14ac:dyDescent="0.2">
      <c r="B197" s="152"/>
      <c r="D197" s="147" t="s">
        <v>160</v>
      </c>
      <c r="E197" s="153" t="s">
        <v>19</v>
      </c>
      <c r="F197" s="154" t="s">
        <v>288</v>
      </c>
      <c r="H197" s="155">
        <v>10.249000000000001</v>
      </c>
      <c r="I197" s="156"/>
      <c r="L197" s="152"/>
      <c r="M197" s="157"/>
      <c r="U197" s="332"/>
      <c r="V197" s="1" t="str">
        <f t="shared" si="1"/>
        <v/>
      </c>
      <c r="AT197" s="153" t="s">
        <v>160</v>
      </c>
      <c r="AU197" s="153" t="s">
        <v>88</v>
      </c>
      <c r="AV197" s="13" t="s">
        <v>88</v>
      </c>
      <c r="AW197" s="13" t="s">
        <v>36</v>
      </c>
      <c r="AX197" s="13" t="s">
        <v>75</v>
      </c>
      <c r="AY197" s="153" t="s">
        <v>148</v>
      </c>
    </row>
    <row r="198" spans="2:65" s="14" customFormat="1" ht="11.25" x14ac:dyDescent="0.2">
      <c r="B198" s="158"/>
      <c r="D198" s="147" t="s">
        <v>160</v>
      </c>
      <c r="E198" s="159" t="s">
        <v>19</v>
      </c>
      <c r="F198" s="160" t="s">
        <v>163</v>
      </c>
      <c r="H198" s="161">
        <v>37.570999999999998</v>
      </c>
      <c r="I198" s="162"/>
      <c r="L198" s="158"/>
      <c r="M198" s="163"/>
      <c r="U198" s="333"/>
      <c r="V198" s="1" t="str">
        <f t="shared" si="1"/>
        <v/>
      </c>
      <c r="AT198" s="159" t="s">
        <v>160</v>
      </c>
      <c r="AU198" s="159" t="s">
        <v>88</v>
      </c>
      <c r="AV198" s="14" t="s">
        <v>156</v>
      </c>
      <c r="AW198" s="14" t="s">
        <v>36</v>
      </c>
      <c r="AX198" s="14" t="s">
        <v>82</v>
      </c>
      <c r="AY198" s="159" t="s">
        <v>148</v>
      </c>
    </row>
    <row r="199" spans="2:65" s="1" customFormat="1" ht="24.2" customHeight="1" x14ac:dyDescent="0.2">
      <c r="B199" s="33"/>
      <c r="C199" s="129" t="s">
        <v>7</v>
      </c>
      <c r="D199" s="129" t="s">
        <v>151</v>
      </c>
      <c r="E199" s="130" t="s">
        <v>289</v>
      </c>
      <c r="F199" s="131" t="s">
        <v>290</v>
      </c>
      <c r="G199" s="132" t="s">
        <v>291</v>
      </c>
      <c r="H199" s="133">
        <v>0.98799999999999999</v>
      </c>
      <c r="I199" s="134"/>
      <c r="J199" s="135">
        <f>ROUND(I199*H199,2)</f>
        <v>0</v>
      </c>
      <c r="K199" s="131" t="s">
        <v>19</v>
      </c>
      <c r="L199" s="33"/>
      <c r="M199" s="136" t="s">
        <v>19</v>
      </c>
      <c r="N199" s="137" t="s">
        <v>47</v>
      </c>
      <c r="P199" s="138">
        <f>O199*H199</f>
        <v>0</v>
      </c>
      <c r="Q199" s="138">
        <v>0.19500000000000001</v>
      </c>
      <c r="R199" s="138">
        <f>Q199*H199</f>
        <v>0.19266</v>
      </c>
      <c r="S199" s="138">
        <v>0</v>
      </c>
      <c r="T199" s="138">
        <f>S199*H199</f>
        <v>0</v>
      </c>
      <c r="U199" s="329" t="s">
        <v>19</v>
      </c>
      <c r="V199" s="1" t="str">
        <f t="shared" si="1"/>
        <v/>
      </c>
      <c r="AR199" s="140" t="s">
        <v>156</v>
      </c>
      <c r="AT199" s="140" t="s">
        <v>151</v>
      </c>
      <c r="AU199" s="140" t="s">
        <v>88</v>
      </c>
      <c r="AY199" s="18" t="s">
        <v>148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8" t="s">
        <v>88</v>
      </c>
      <c r="BK199" s="141">
        <f>ROUND(I199*H199,2)</f>
        <v>0</v>
      </c>
      <c r="BL199" s="18" t="s">
        <v>156</v>
      </c>
      <c r="BM199" s="140" t="s">
        <v>292</v>
      </c>
    </row>
    <row r="200" spans="2:65" s="12" customFormat="1" ht="11.25" x14ac:dyDescent="0.2">
      <c r="B200" s="146"/>
      <c r="D200" s="147" t="s">
        <v>160</v>
      </c>
      <c r="E200" s="148" t="s">
        <v>19</v>
      </c>
      <c r="F200" s="149" t="s">
        <v>222</v>
      </c>
      <c r="H200" s="148" t="s">
        <v>19</v>
      </c>
      <c r="I200" s="150"/>
      <c r="L200" s="146"/>
      <c r="M200" s="151"/>
      <c r="U200" s="331"/>
      <c r="V200" s="1" t="str">
        <f t="shared" si="1"/>
        <v/>
      </c>
      <c r="AT200" s="148" t="s">
        <v>160</v>
      </c>
      <c r="AU200" s="148" t="s">
        <v>88</v>
      </c>
      <c r="AV200" s="12" t="s">
        <v>82</v>
      </c>
      <c r="AW200" s="12" t="s">
        <v>36</v>
      </c>
      <c r="AX200" s="12" t="s">
        <v>75</v>
      </c>
      <c r="AY200" s="148" t="s">
        <v>148</v>
      </c>
    </row>
    <row r="201" spans="2:65" s="13" customFormat="1" ht="11.25" x14ac:dyDescent="0.2">
      <c r="B201" s="152"/>
      <c r="D201" s="147" t="s">
        <v>160</v>
      </c>
      <c r="E201" s="153" t="s">
        <v>19</v>
      </c>
      <c r="F201" s="154" t="s">
        <v>293</v>
      </c>
      <c r="H201" s="155">
        <v>0.27400000000000002</v>
      </c>
      <c r="I201" s="156"/>
      <c r="L201" s="152"/>
      <c r="M201" s="157"/>
      <c r="U201" s="332"/>
      <c r="V201" s="1" t="str">
        <f t="shared" si="1"/>
        <v/>
      </c>
      <c r="AT201" s="153" t="s">
        <v>160</v>
      </c>
      <c r="AU201" s="153" t="s">
        <v>88</v>
      </c>
      <c r="AV201" s="13" t="s">
        <v>88</v>
      </c>
      <c r="AW201" s="13" t="s">
        <v>36</v>
      </c>
      <c r="AX201" s="13" t="s">
        <v>75</v>
      </c>
      <c r="AY201" s="153" t="s">
        <v>148</v>
      </c>
    </row>
    <row r="202" spans="2:65" s="13" customFormat="1" ht="11.25" x14ac:dyDescent="0.2">
      <c r="B202" s="152"/>
      <c r="D202" s="147" t="s">
        <v>160</v>
      </c>
      <c r="E202" s="153" t="s">
        <v>19</v>
      </c>
      <c r="F202" s="154" t="s">
        <v>294</v>
      </c>
      <c r="H202" s="155">
        <v>0.16900000000000001</v>
      </c>
      <c r="I202" s="156"/>
      <c r="L202" s="152"/>
      <c r="M202" s="157"/>
      <c r="U202" s="332"/>
      <c r="V202" s="1" t="str">
        <f t="shared" si="1"/>
        <v/>
      </c>
      <c r="AT202" s="153" t="s">
        <v>160</v>
      </c>
      <c r="AU202" s="153" t="s">
        <v>88</v>
      </c>
      <c r="AV202" s="13" t="s">
        <v>88</v>
      </c>
      <c r="AW202" s="13" t="s">
        <v>36</v>
      </c>
      <c r="AX202" s="13" t="s">
        <v>75</v>
      </c>
      <c r="AY202" s="153" t="s">
        <v>148</v>
      </c>
    </row>
    <row r="203" spans="2:65" s="13" customFormat="1" ht="11.25" x14ac:dyDescent="0.2">
      <c r="B203" s="152"/>
      <c r="D203" s="147" t="s">
        <v>160</v>
      </c>
      <c r="E203" s="153" t="s">
        <v>19</v>
      </c>
      <c r="F203" s="154" t="s">
        <v>295</v>
      </c>
      <c r="H203" s="155">
        <v>5.8000000000000003E-2</v>
      </c>
      <c r="I203" s="156"/>
      <c r="L203" s="152"/>
      <c r="M203" s="157"/>
      <c r="U203" s="332"/>
      <c r="V203" s="1" t="str">
        <f t="shared" si="1"/>
        <v/>
      </c>
      <c r="AT203" s="153" t="s">
        <v>160</v>
      </c>
      <c r="AU203" s="153" t="s">
        <v>88</v>
      </c>
      <c r="AV203" s="13" t="s">
        <v>88</v>
      </c>
      <c r="AW203" s="13" t="s">
        <v>36</v>
      </c>
      <c r="AX203" s="13" t="s">
        <v>75</v>
      </c>
      <c r="AY203" s="153" t="s">
        <v>148</v>
      </c>
    </row>
    <row r="204" spans="2:65" s="13" customFormat="1" ht="11.25" x14ac:dyDescent="0.2">
      <c r="B204" s="152"/>
      <c r="D204" s="147" t="s">
        <v>160</v>
      </c>
      <c r="E204" s="153" t="s">
        <v>19</v>
      </c>
      <c r="F204" s="154" t="s">
        <v>296</v>
      </c>
      <c r="H204" s="155">
        <v>8.2000000000000003E-2</v>
      </c>
      <c r="I204" s="156"/>
      <c r="L204" s="152"/>
      <c r="M204" s="157"/>
      <c r="U204" s="332"/>
      <c r="V204" s="1" t="str">
        <f t="shared" si="1"/>
        <v/>
      </c>
      <c r="AT204" s="153" t="s">
        <v>160</v>
      </c>
      <c r="AU204" s="153" t="s">
        <v>88</v>
      </c>
      <c r="AV204" s="13" t="s">
        <v>88</v>
      </c>
      <c r="AW204" s="13" t="s">
        <v>36</v>
      </c>
      <c r="AX204" s="13" t="s">
        <v>75</v>
      </c>
      <c r="AY204" s="153" t="s">
        <v>148</v>
      </c>
    </row>
    <row r="205" spans="2:65" s="13" customFormat="1" ht="11.25" x14ac:dyDescent="0.2">
      <c r="B205" s="152"/>
      <c r="D205" s="147" t="s">
        <v>160</v>
      </c>
      <c r="E205" s="153" t="s">
        <v>19</v>
      </c>
      <c r="F205" s="154" t="s">
        <v>297</v>
      </c>
      <c r="H205" s="155">
        <v>4.4999999999999998E-2</v>
      </c>
      <c r="I205" s="156"/>
      <c r="L205" s="152"/>
      <c r="M205" s="157"/>
      <c r="U205" s="332"/>
      <c r="V205" s="1" t="str">
        <f t="shared" si="1"/>
        <v/>
      </c>
      <c r="AT205" s="153" t="s">
        <v>160</v>
      </c>
      <c r="AU205" s="153" t="s">
        <v>88</v>
      </c>
      <c r="AV205" s="13" t="s">
        <v>88</v>
      </c>
      <c r="AW205" s="13" t="s">
        <v>36</v>
      </c>
      <c r="AX205" s="13" t="s">
        <v>75</v>
      </c>
      <c r="AY205" s="153" t="s">
        <v>148</v>
      </c>
    </row>
    <row r="206" spans="2:65" s="13" customFormat="1" ht="11.25" x14ac:dyDescent="0.2">
      <c r="B206" s="152"/>
      <c r="D206" s="147" t="s">
        <v>160</v>
      </c>
      <c r="E206" s="153" t="s">
        <v>19</v>
      </c>
      <c r="F206" s="154" t="s">
        <v>298</v>
      </c>
      <c r="H206" s="155">
        <v>0.21</v>
      </c>
      <c r="I206" s="156"/>
      <c r="L206" s="152"/>
      <c r="M206" s="157"/>
      <c r="U206" s="332"/>
      <c r="V206" s="1" t="str">
        <f t="shared" si="1"/>
        <v/>
      </c>
      <c r="AT206" s="153" t="s">
        <v>160</v>
      </c>
      <c r="AU206" s="153" t="s">
        <v>88</v>
      </c>
      <c r="AV206" s="13" t="s">
        <v>88</v>
      </c>
      <c r="AW206" s="13" t="s">
        <v>36</v>
      </c>
      <c r="AX206" s="13" t="s">
        <v>75</v>
      </c>
      <c r="AY206" s="153" t="s">
        <v>148</v>
      </c>
    </row>
    <row r="207" spans="2:65" s="13" customFormat="1" ht="11.25" x14ac:dyDescent="0.2">
      <c r="B207" s="152"/>
      <c r="D207" s="147" t="s">
        <v>160</v>
      </c>
      <c r="E207" s="153" t="s">
        <v>19</v>
      </c>
      <c r="F207" s="154" t="s">
        <v>299</v>
      </c>
      <c r="H207" s="155">
        <v>0.15</v>
      </c>
      <c r="I207" s="156"/>
      <c r="L207" s="152"/>
      <c r="M207" s="157"/>
      <c r="U207" s="332"/>
      <c r="V207" s="1" t="str">
        <f t="shared" si="1"/>
        <v/>
      </c>
      <c r="AT207" s="153" t="s">
        <v>160</v>
      </c>
      <c r="AU207" s="153" t="s">
        <v>88</v>
      </c>
      <c r="AV207" s="13" t="s">
        <v>88</v>
      </c>
      <c r="AW207" s="13" t="s">
        <v>36</v>
      </c>
      <c r="AX207" s="13" t="s">
        <v>75</v>
      </c>
      <c r="AY207" s="153" t="s">
        <v>148</v>
      </c>
    </row>
    <row r="208" spans="2:65" s="14" customFormat="1" ht="11.25" x14ac:dyDescent="0.2">
      <c r="B208" s="158"/>
      <c r="D208" s="147" t="s">
        <v>160</v>
      </c>
      <c r="E208" s="159" t="s">
        <v>19</v>
      </c>
      <c r="F208" s="160" t="s">
        <v>163</v>
      </c>
      <c r="H208" s="161">
        <v>0.9880000000000001</v>
      </c>
      <c r="I208" s="162"/>
      <c r="L208" s="158"/>
      <c r="M208" s="163"/>
      <c r="U208" s="333"/>
      <c r="V208" s="1" t="str">
        <f t="shared" si="1"/>
        <v/>
      </c>
      <c r="AT208" s="159" t="s">
        <v>160</v>
      </c>
      <c r="AU208" s="159" t="s">
        <v>88</v>
      </c>
      <c r="AV208" s="14" t="s">
        <v>156</v>
      </c>
      <c r="AW208" s="14" t="s">
        <v>36</v>
      </c>
      <c r="AX208" s="14" t="s">
        <v>82</v>
      </c>
      <c r="AY208" s="159" t="s">
        <v>148</v>
      </c>
    </row>
    <row r="209" spans="2:65" s="1" customFormat="1" ht="21.75" customHeight="1" x14ac:dyDescent="0.2">
      <c r="B209" s="33"/>
      <c r="C209" s="129" t="s">
        <v>300</v>
      </c>
      <c r="D209" s="129" t="s">
        <v>151</v>
      </c>
      <c r="E209" s="130" t="s">
        <v>301</v>
      </c>
      <c r="F209" s="131" t="s">
        <v>302</v>
      </c>
      <c r="G209" s="132" t="s">
        <v>291</v>
      </c>
      <c r="H209" s="133">
        <v>0.64800000000000002</v>
      </c>
      <c r="I209" s="134"/>
      <c r="J209" s="135">
        <f>ROUND(I209*H209,2)</f>
        <v>0</v>
      </c>
      <c r="K209" s="131" t="s">
        <v>155</v>
      </c>
      <c r="L209" s="33"/>
      <c r="M209" s="136" t="s">
        <v>19</v>
      </c>
      <c r="N209" s="137" t="s">
        <v>47</v>
      </c>
      <c r="P209" s="138">
        <f>O209*H209</f>
        <v>0</v>
      </c>
      <c r="Q209" s="138">
        <v>2.5018699999999998</v>
      </c>
      <c r="R209" s="138">
        <f>Q209*H209</f>
        <v>1.62121176</v>
      </c>
      <c r="S209" s="138">
        <v>0</v>
      </c>
      <c r="T209" s="138">
        <f>S209*H209</f>
        <v>0</v>
      </c>
      <c r="U209" s="329" t="s">
        <v>19</v>
      </c>
      <c r="V209" s="1" t="str">
        <f t="shared" si="1"/>
        <v/>
      </c>
      <c r="AR209" s="140" t="s">
        <v>156</v>
      </c>
      <c r="AT209" s="140" t="s">
        <v>151</v>
      </c>
      <c r="AU209" s="140" t="s">
        <v>88</v>
      </c>
      <c r="AY209" s="18" t="s">
        <v>148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8" t="s">
        <v>88</v>
      </c>
      <c r="BK209" s="141">
        <f>ROUND(I209*H209,2)</f>
        <v>0</v>
      </c>
      <c r="BL209" s="18" t="s">
        <v>156</v>
      </c>
      <c r="BM209" s="140" t="s">
        <v>303</v>
      </c>
    </row>
    <row r="210" spans="2:65" s="1" customFormat="1" ht="11.25" x14ac:dyDescent="0.2">
      <c r="B210" s="33"/>
      <c r="D210" s="142" t="s">
        <v>158</v>
      </c>
      <c r="F210" s="143" t="s">
        <v>304</v>
      </c>
      <c r="I210" s="144"/>
      <c r="L210" s="33"/>
      <c r="M210" s="145"/>
      <c r="U210" s="330"/>
      <c r="V210" s="1" t="str">
        <f t="shared" si="1"/>
        <v/>
      </c>
      <c r="AT210" s="18" t="s">
        <v>158</v>
      </c>
      <c r="AU210" s="18" t="s">
        <v>88</v>
      </c>
    </row>
    <row r="211" spans="2:65" s="1" customFormat="1" ht="19.5" x14ac:dyDescent="0.2">
      <c r="B211" s="33"/>
      <c r="D211" s="147" t="s">
        <v>238</v>
      </c>
      <c r="F211" s="164" t="s">
        <v>305</v>
      </c>
      <c r="I211" s="144"/>
      <c r="L211" s="33"/>
      <c r="M211" s="145"/>
      <c r="U211" s="330"/>
      <c r="V211" s="1" t="str">
        <f t="shared" si="1"/>
        <v/>
      </c>
      <c r="AT211" s="18" t="s">
        <v>238</v>
      </c>
      <c r="AU211" s="18" t="s">
        <v>88</v>
      </c>
    </row>
    <row r="212" spans="2:65" s="12" customFormat="1" ht="11.25" x14ac:dyDescent="0.2">
      <c r="B212" s="146"/>
      <c r="D212" s="147" t="s">
        <v>160</v>
      </c>
      <c r="E212" s="148" t="s">
        <v>19</v>
      </c>
      <c r="F212" s="149" t="s">
        <v>306</v>
      </c>
      <c r="H212" s="148" t="s">
        <v>19</v>
      </c>
      <c r="I212" s="150"/>
      <c r="L212" s="146"/>
      <c r="M212" s="151"/>
      <c r="U212" s="331"/>
      <c r="V212" s="1" t="str">
        <f t="shared" si="1"/>
        <v/>
      </c>
      <c r="AT212" s="148" t="s">
        <v>160</v>
      </c>
      <c r="AU212" s="148" t="s">
        <v>88</v>
      </c>
      <c r="AV212" s="12" t="s">
        <v>82</v>
      </c>
      <c r="AW212" s="12" t="s">
        <v>36</v>
      </c>
      <c r="AX212" s="12" t="s">
        <v>75</v>
      </c>
      <c r="AY212" s="148" t="s">
        <v>148</v>
      </c>
    </row>
    <row r="213" spans="2:65" s="13" customFormat="1" ht="11.25" x14ac:dyDescent="0.2">
      <c r="B213" s="152"/>
      <c r="D213" s="147" t="s">
        <v>160</v>
      </c>
      <c r="E213" s="153" t="s">
        <v>19</v>
      </c>
      <c r="F213" s="154" t="s">
        <v>307</v>
      </c>
      <c r="H213" s="155">
        <v>0.37</v>
      </c>
      <c r="I213" s="156"/>
      <c r="L213" s="152"/>
      <c r="M213" s="157"/>
      <c r="U213" s="332"/>
      <c r="V213" s="1" t="str">
        <f t="shared" si="1"/>
        <v/>
      </c>
      <c r="AT213" s="153" t="s">
        <v>160</v>
      </c>
      <c r="AU213" s="153" t="s">
        <v>88</v>
      </c>
      <c r="AV213" s="13" t="s">
        <v>88</v>
      </c>
      <c r="AW213" s="13" t="s">
        <v>36</v>
      </c>
      <c r="AX213" s="13" t="s">
        <v>75</v>
      </c>
      <c r="AY213" s="153" t="s">
        <v>148</v>
      </c>
    </row>
    <row r="214" spans="2:65" s="12" customFormat="1" ht="11.25" x14ac:dyDescent="0.2">
      <c r="B214" s="146"/>
      <c r="D214" s="147" t="s">
        <v>160</v>
      </c>
      <c r="E214" s="148" t="s">
        <v>19</v>
      </c>
      <c r="F214" s="149" t="s">
        <v>308</v>
      </c>
      <c r="H214" s="148" t="s">
        <v>19</v>
      </c>
      <c r="I214" s="150"/>
      <c r="L214" s="146"/>
      <c r="M214" s="151"/>
      <c r="U214" s="331"/>
      <c r="V214" s="1" t="str">
        <f t="shared" si="1"/>
        <v/>
      </c>
      <c r="AT214" s="148" t="s">
        <v>160</v>
      </c>
      <c r="AU214" s="148" t="s">
        <v>88</v>
      </c>
      <c r="AV214" s="12" t="s">
        <v>82</v>
      </c>
      <c r="AW214" s="12" t="s">
        <v>36</v>
      </c>
      <c r="AX214" s="12" t="s">
        <v>75</v>
      </c>
      <c r="AY214" s="148" t="s">
        <v>148</v>
      </c>
    </row>
    <row r="215" spans="2:65" s="13" customFormat="1" ht="11.25" x14ac:dyDescent="0.2">
      <c r="B215" s="152"/>
      <c r="D215" s="147" t="s">
        <v>160</v>
      </c>
      <c r="E215" s="153" t="s">
        <v>19</v>
      </c>
      <c r="F215" s="154" t="s">
        <v>309</v>
      </c>
      <c r="H215" s="155">
        <v>0.219</v>
      </c>
      <c r="I215" s="156"/>
      <c r="L215" s="152"/>
      <c r="M215" s="157"/>
      <c r="U215" s="332"/>
      <c r="V215" s="1" t="str">
        <f t="shared" si="1"/>
        <v/>
      </c>
      <c r="AT215" s="153" t="s">
        <v>160</v>
      </c>
      <c r="AU215" s="153" t="s">
        <v>88</v>
      </c>
      <c r="AV215" s="13" t="s">
        <v>88</v>
      </c>
      <c r="AW215" s="13" t="s">
        <v>36</v>
      </c>
      <c r="AX215" s="13" t="s">
        <v>75</v>
      </c>
      <c r="AY215" s="153" t="s">
        <v>148</v>
      </c>
    </row>
    <row r="216" spans="2:65" s="13" customFormat="1" ht="11.25" x14ac:dyDescent="0.2">
      <c r="B216" s="152"/>
      <c r="D216" s="147" t="s">
        <v>160</v>
      </c>
      <c r="E216" s="153" t="s">
        <v>19</v>
      </c>
      <c r="F216" s="154" t="s">
        <v>310</v>
      </c>
      <c r="H216" s="155">
        <v>5.8999999999999997E-2</v>
      </c>
      <c r="I216" s="156"/>
      <c r="L216" s="152"/>
      <c r="M216" s="157"/>
      <c r="U216" s="332"/>
      <c r="V216" s="1" t="str">
        <f t="shared" si="1"/>
        <v/>
      </c>
      <c r="AT216" s="153" t="s">
        <v>160</v>
      </c>
      <c r="AU216" s="153" t="s">
        <v>88</v>
      </c>
      <c r="AV216" s="13" t="s">
        <v>88</v>
      </c>
      <c r="AW216" s="13" t="s">
        <v>36</v>
      </c>
      <c r="AX216" s="13" t="s">
        <v>75</v>
      </c>
      <c r="AY216" s="153" t="s">
        <v>148</v>
      </c>
    </row>
    <row r="217" spans="2:65" s="14" customFormat="1" ht="11.25" x14ac:dyDescent="0.2">
      <c r="B217" s="158"/>
      <c r="D217" s="147" t="s">
        <v>160</v>
      </c>
      <c r="E217" s="159" t="s">
        <v>19</v>
      </c>
      <c r="F217" s="160" t="s">
        <v>163</v>
      </c>
      <c r="H217" s="161">
        <v>0.64799999999999991</v>
      </c>
      <c r="I217" s="162"/>
      <c r="L217" s="158"/>
      <c r="M217" s="163"/>
      <c r="U217" s="333"/>
      <c r="V217" s="1" t="str">
        <f t="shared" si="1"/>
        <v/>
      </c>
      <c r="AT217" s="159" t="s">
        <v>160</v>
      </c>
      <c r="AU217" s="159" t="s">
        <v>88</v>
      </c>
      <c r="AV217" s="14" t="s">
        <v>156</v>
      </c>
      <c r="AW217" s="14" t="s">
        <v>36</v>
      </c>
      <c r="AX217" s="14" t="s">
        <v>82</v>
      </c>
      <c r="AY217" s="159" t="s">
        <v>148</v>
      </c>
    </row>
    <row r="218" spans="2:65" s="1" customFormat="1" ht="24.2" customHeight="1" x14ac:dyDescent="0.2">
      <c r="B218" s="33"/>
      <c r="C218" s="129" t="s">
        <v>311</v>
      </c>
      <c r="D218" s="129" t="s">
        <v>151</v>
      </c>
      <c r="E218" s="130" t="s">
        <v>312</v>
      </c>
      <c r="F218" s="131" t="s">
        <v>313</v>
      </c>
      <c r="G218" s="132" t="s">
        <v>291</v>
      </c>
      <c r="H218" s="133">
        <v>0.64800000000000002</v>
      </c>
      <c r="I218" s="134"/>
      <c r="J218" s="135">
        <f>ROUND(I218*H218,2)</f>
        <v>0</v>
      </c>
      <c r="K218" s="131" t="s">
        <v>155</v>
      </c>
      <c r="L218" s="33"/>
      <c r="M218" s="136" t="s">
        <v>19</v>
      </c>
      <c r="N218" s="137" t="s">
        <v>47</v>
      </c>
      <c r="P218" s="138">
        <f>O218*H218</f>
        <v>0</v>
      </c>
      <c r="Q218" s="138">
        <v>0</v>
      </c>
      <c r="R218" s="138">
        <f>Q218*H218</f>
        <v>0</v>
      </c>
      <c r="S218" s="138">
        <v>0</v>
      </c>
      <c r="T218" s="138">
        <f>S218*H218</f>
        <v>0</v>
      </c>
      <c r="U218" s="329" t="s">
        <v>19</v>
      </c>
      <c r="V218" s="1" t="str">
        <f t="shared" si="1"/>
        <v/>
      </c>
      <c r="AR218" s="140" t="s">
        <v>156</v>
      </c>
      <c r="AT218" s="140" t="s">
        <v>151</v>
      </c>
      <c r="AU218" s="140" t="s">
        <v>88</v>
      </c>
      <c r="AY218" s="18" t="s">
        <v>148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88</v>
      </c>
      <c r="BK218" s="141">
        <f>ROUND(I218*H218,2)</f>
        <v>0</v>
      </c>
      <c r="BL218" s="18" t="s">
        <v>156</v>
      </c>
      <c r="BM218" s="140" t="s">
        <v>314</v>
      </c>
    </row>
    <row r="219" spans="2:65" s="1" customFormat="1" ht="11.25" x14ac:dyDescent="0.2">
      <c r="B219" s="33"/>
      <c r="D219" s="142" t="s">
        <v>158</v>
      </c>
      <c r="F219" s="143" t="s">
        <v>315</v>
      </c>
      <c r="I219" s="144"/>
      <c r="L219" s="33"/>
      <c r="M219" s="145"/>
      <c r="U219" s="330"/>
      <c r="V219" s="1" t="str">
        <f t="shared" si="1"/>
        <v/>
      </c>
      <c r="AT219" s="18" t="s">
        <v>158</v>
      </c>
      <c r="AU219" s="18" t="s">
        <v>88</v>
      </c>
    </row>
    <row r="220" spans="2:65" s="1" customFormat="1" ht="21.75" customHeight="1" x14ac:dyDescent="0.2">
      <c r="B220" s="33"/>
      <c r="C220" s="129" t="s">
        <v>316</v>
      </c>
      <c r="D220" s="129" t="s">
        <v>151</v>
      </c>
      <c r="E220" s="130" t="s">
        <v>317</v>
      </c>
      <c r="F220" s="131" t="s">
        <v>318</v>
      </c>
      <c r="G220" s="132" t="s">
        <v>291</v>
      </c>
      <c r="H220" s="133">
        <v>0.27800000000000002</v>
      </c>
      <c r="I220" s="134"/>
      <c r="J220" s="135">
        <f>ROUND(I220*H220,2)</f>
        <v>0</v>
      </c>
      <c r="K220" s="131" t="s">
        <v>155</v>
      </c>
      <c r="L220" s="33"/>
      <c r="M220" s="136" t="s">
        <v>19</v>
      </c>
      <c r="N220" s="137" t="s">
        <v>47</v>
      </c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8">
        <f>S220*H220</f>
        <v>0</v>
      </c>
      <c r="U220" s="329" t="s">
        <v>19</v>
      </c>
      <c r="V220" s="1" t="str">
        <f t="shared" si="1"/>
        <v/>
      </c>
      <c r="AR220" s="140" t="s">
        <v>156</v>
      </c>
      <c r="AT220" s="140" t="s">
        <v>151</v>
      </c>
      <c r="AU220" s="140" t="s">
        <v>88</v>
      </c>
      <c r="AY220" s="18" t="s">
        <v>148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8" t="s">
        <v>88</v>
      </c>
      <c r="BK220" s="141">
        <f>ROUND(I220*H220,2)</f>
        <v>0</v>
      </c>
      <c r="BL220" s="18" t="s">
        <v>156</v>
      </c>
      <c r="BM220" s="140" t="s">
        <v>319</v>
      </c>
    </row>
    <row r="221" spans="2:65" s="1" customFormat="1" ht="11.25" x14ac:dyDescent="0.2">
      <c r="B221" s="33"/>
      <c r="D221" s="142" t="s">
        <v>158</v>
      </c>
      <c r="F221" s="143" t="s">
        <v>320</v>
      </c>
      <c r="I221" s="144"/>
      <c r="L221" s="33"/>
      <c r="M221" s="145"/>
      <c r="U221" s="330"/>
      <c r="V221" s="1" t="str">
        <f t="shared" si="1"/>
        <v/>
      </c>
      <c r="AT221" s="18" t="s">
        <v>158</v>
      </c>
      <c r="AU221" s="18" t="s">
        <v>88</v>
      </c>
    </row>
    <row r="222" spans="2:65" s="13" customFormat="1" ht="11.25" x14ac:dyDescent="0.2">
      <c r="B222" s="152"/>
      <c r="D222" s="147" t="s">
        <v>160</v>
      </c>
      <c r="E222" s="153" t="s">
        <v>19</v>
      </c>
      <c r="F222" s="154" t="s">
        <v>309</v>
      </c>
      <c r="H222" s="155">
        <v>0.219</v>
      </c>
      <c r="I222" s="156"/>
      <c r="L222" s="152"/>
      <c r="M222" s="157"/>
      <c r="U222" s="332"/>
      <c r="V222" s="1" t="str">
        <f t="shared" si="1"/>
        <v/>
      </c>
      <c r="AT222" s="153" t="s">
        <v>160</v>
      </c>
      <c r="AU222" s="153" t="s">
        <v>88</v>
      </c>
      <c r="AV222" s="13" t="s">
        <v>88</v>
      </c>
      <c r="AW222" s="13" t="s">
        <v>36</v>
      </c>
      <c r="AX222" s="13" t="s">
        <v>75</v>
      </c>
      <c r="AY222" s="153" t="s">
        <v>148</v>
      </c>
    </row>
    <row r="223" spans="2:65" s="13" customFormat="1" ht="11.25" x14ac:dyDescent="0.2">
      <c r="B223" s="152"/>
      <c r="D223" s="147" t="s">
        <v>160</v>
      </c>
      <c r="E223" s="153" t="s">
        <v>19</v>
      </c>
      <c r="F223" s="154" t="s">
        <v>310</v>
      </c>
      <c r="H223" s="155">
        <v>5.8999999999999997E-2</v>
      </c>
      <c r="I223" s="156"/>
      <c r="L223" s="152"/>
      <c r="M223" s="157"/>
      <c r="U223" s="332"/>
      <c r="V223" s="1" t="str">
        <f t="shared" si="1"/>
        <v/>
      </c>
      <c r="AT223" s="153" t="s">
        <v>160</v>
      </c>
      <c r="AU223" s="153" t="s">
        <v>88</v>
      </c>
      <c r="AV223" s="13" t="s">
        <v>88</v>
      </c>
      <c r="AW223" s="13" t="s">
        <v>36</v>
      </c>
      <c r="AX223" s="13" t="s">
        <v>75</v>
      </c>
      <c r="AY223" s="153" t="s">
        <v>148</v>
      </c>
    </row>
    <row r="224" spans="2:65" s="14" customFormat="1" ht="11.25" x14ac:dyDescent="0.2">
      <c r="B224" s="158"/>
      <c r="D224" s="147" t="s">
        <v>160</v>
      </c>
      <c r="E224" s="159" t="s">
        <v>19</v>
      </c>
      <c r="F224" s="160" t="s">
        <v>163</v>
      </c>
      <c r="H224" s="161">
        <v>0.27800000000000002</v>
      </c>
      <c r="I224" s="162"/>
      <c r="L224" s="158"/>
      <c r="M224" s="163"/>
      <c r="U224" s="333"/>
      <c r="V224" s="1" t="str">
        <f t="shared" si="1"/>
        <v/>
      </c>
      <c r="AT224" s="159" t="s">
        <v>160</v>
      </c>
      <c r="AU224" s="159" t="s">
        <v>88</v>
      </c>
      <c r="AV224" s="14" t="s">
        <v>156</v>
      </c>
      <c r="AW224" s="14" t="s">
        <v>36</v>
      </c>
      <c r="AX224" s="14" t="s">
        <v>82</v>
      </c>
      <c r="AY224" s="159" t="s">
        <v>148</v>
      </c>
    </row>
    <row r="225" spans="2:65" s="1" customFormat="1" ht="16.5" customHeight="1" x14ac:dyDescent="0.2">
      <c r="B225" s="33"/>
      <c r="C225" s="129" t="s">
        <v>321</v>
      </c>
      <c r="D225" s="129" t="s">
        <v>151</v>
      </c>
      <c r="E225" s="130" t="s">
        <v>322</v>
      </c>
      <c r="F225" s="131" t="s">
        <v>323</v>
      </c>
      <c r="G225" s="132" t="s">
        <v>324</v>
      </c>
      <c r="H225" s="133">
        <v>4.2999999999999997E-2</v>
      </c>
      <c r="I225" s="134"/>
      <c r="J225" s="135">
        <f>ROUND(I225*H225,2)</f>
        <v>0</v>
      </c>
      <c r="K225" s="131" t="s">
        <v>155</v>
      </c>
      <c r="L225" s="33"/>
      <c r="M225" s="136" t="s">
        <v>19</v>
      </c>
      <c r="N225" s="137" t="s">
        <v>47</v>
      </c>
      <c r="P225" s="138">
        <f>O225*H225</f>
        <v>0</v>
      </c>
      <c r="Q225" s="138">
        <v>1.06277</v>
      </c>
      <c r="R225" s="138">
        <f>Q225*H225</f>
        <v>4.5699109999999994E-2</v>
      </c>
      <c r="S225" s="138">
        <v>0</v>
      </c>
      <c r="T225" s="138">
        <f>S225*H225</f>
        <v>0</v>
      </c>
      <c r="U225" s="329" t="s">
        <v>19</v>
      </c>
      <c r="V225" s="1" t="str">
        <f t="shared" si="1"/>
        <v/>
      </c>
      <c r="AR225" s="140" t="s">
        <v>156</v>
      </c>
      <c r="AT225" s="140" t="s">
        <v>151</v>
      </c>
      <c r="AU225" s="140" t="s">
        <v>88</v>
      </c>
      <c r="AY225" s="18" t="s">
        <v>148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8" t="s">
        <v>88</v>
      </c>
      <c r="BK225" s="141">
        <f>ROUND(I225*H225,2)</f>
        <v>0</v>
      </c>
      <c r="BL225" s="18" t="s">
        <v>156</v>
      </c>
      <c r="BM225" s="140" t="s">
        <v>325</v>
      </c>
    </row>
    <row r="226" spans="2:65" s="1" customFormat="1" ht="11.25" x14ac:dyDescent="0.2">
      <c r="B226" s="33"/>
      <c r="D226" s="142" t="s">
        <v>158</v>
      </c>
      <c r="F226" s="143" t="s">
        <v>326</v>
      </c>
      <c r="I226" s="144"/>
      <c r="L226" s="33"/>
      <c r="M226" s="145"/>
      <c r="U226" s="330"/>
      <c r="V226" s="1" t="str">
        <f t="shared" si="1"/>
        <v/>
      </c>
      <c r="AT226" s="18" t="s">
        <v>158</v>
      </c>
      <c r="AU226" s="18" t="s">
        <v>88</v>
      </c>
    </row>
    <row r="227" spans="2:65" s="12" customFormat="1" ht="11.25" x14ac:dyDescent="0.2">
      <c r="B227" s="146"/>
      <c r="D227" s="147" t="s">
        <v>160</v>
      </c>
      <c r="E227" s="148" t="s">
        <v>19</v>
      </c>
      <c r="F227" s="149" t="s">
        <v>327</v>
      </c>
      <c r="H227" s="148" t="s">
        <v>19</v>
      </c>
      <c r="I227" s="150"/>
      <c r="L227" s="146"/>
      <c r="M227" s="151"/>
      <c r="U227" s="331"/>
      <c r="V227" s="1" t="str">
        <f t="shared" si="1"/>
        <v/>
      </c>
      <c r="AT227" s="148" t="s">
        <v>160</v>
      </c>
      <c r="AU227" s="148" t="s">
        <v>88</v>
      </c>
      <c r="AV227" s="12" t="s">
        <v>82</v>
      </c>
      <c r="AW227" s="12" t="s">
        <v>36</v>
      </c>
      <c r="AX227" s="12" t="s">
        <v>75</v>
      </c>
      <c r="AY227" s="148" t="s">
        <v>148</v>
      </c>
    </row>
    <row r="228" spans="2:65" s="13" customFormat="1" ht="11.25" x14ac:dyDescent="0.2">
      <c r="B228" s="152"/>
      <c r="D228" s="147" t="s">
        <v>160</v>
      </c>
      <c r="E228" s="153" t="s">
        <v>19</v>
      </c>
      <c r="F228" s="154" t="s">
        <v>328</v>
      </c>
      <c r="H228" s="155">
        <v>2.1000000000000001E-2</v>
      </c>
      <c r="I228" s="156"/>
      <c r="L228" s="152"/>
      <c r="M228" s="157"/>
      <c r="U228" s="332"/>
      <c r="V228" s="1" t="str">
        <f t="shared" si="1"/>
        <v/>
      </c>
      <c r="AT228" s="153" t="s">
        <v>160</v>
      </c>
      <c r="AU228" s="153" t="s">
        <v>88</v>
      </c>
      <c r="AV228" s="13" t="s">
        <v>88</v>
      </c>
      <c r="AW228" s="13" t="s">
        <v>36</v>
      </c>
      <c r="AX228" s="13" t="s">
        <v>75</v>
      </c>
      <c r="AY228" s="153" t="s">
        <v>148</v>
      </c>
    </row>
    <row r="229" spans="2:65" s="13" customFormat="1" ht="11.25" x14ac:dyDescent="0.2">
      <c r="B229" s="152"/>
      <c r="D229" s="147" t="s">
        <v>160</v>
      </c>
      <c r="E229" s="153" t="s">
        <v>19</v>
      </c>
      <c r="F229" s="154" t="s">
        <v>329</v>
      </c>
      <c r="H229" s="155">
        <v>1.2999999999999999E-2</v>
      </c>
      <c r="I229" s="156"/>
      <c r="L229" s="152"/>
      <c r="M229" s="157"/>
      <c r="U229" s="332"/>
      <c r="V229" s="1" t="str">
        <f t="shared" si="1"/>
        <v/>
      </c>
      <c r="AT229" s="153" t="s">
        <v>160</v>
      </c>
      <c r="AU229" s="153" t="s">
        <v>88</v>
      </c>
      <c r="AV229" s="13" t="s">
        <v>88</v>
      </c>
      <c r="AW229" s="13" t="s">
        <v>36</v>
      </c>
      <c r="AX229" s="13" t="s">
        <v>75</v>
      </c>
      <c r="AY229" s="153" t="s">
        <v>148</v>
      </c>
    </row>
    <row r="230" spans="2:65" s="13" customFormat="1" ht="11.25" x14ac:dyDescent="0.2">
      <c r="B230" s="152"/>
      <c r="D230" s="147" t="s">
        <v>160</v>
      </c>
      <c r="E230" s="153" t="s">
        <v>19</v>
      </c>
      <c r="F230" s="154" t="s">
        <v>330</v>
      </c>
      <c r="H230" s="155">
        <v>3.0000000000000001E-3</v>
      </c>
      <c r="I230" s="156"/>
      <c r="L230" s="152"/>
      <c r="M230" s="157"/>
      <c r="U230" s="332"/>
      <c r="V230" s="1" t="str">
        <f t="shared" si="1"/>
        <v/>
      </c>
      <c r="AT230" s="153" t="s">
        <v>160</v>
      </c>
      <c r="AU230" s="153" t="s">
        <v>88</v>
      </c>
      <c r="AV230" s="13" t="s">
        <v>88</v>
      </c>
      <c r="AW230" s="13" t="s">
        <v>36</v>
      </c>
      <c r="AX230" s="13" t="s">
        <v>75</v>
      </c>
      <c r="AY230" s="153" t="s">
        <v>148</v>
      </c>
    </row>
    <row r="231" spans="2:65" s="15" customFormat="1" ht="11.25" x14ac:dyDescent="0.2">
      <c r="B231" s="165"/>
      <c r="D231" s="147" t="s">
        <v>160</v>
      </c>
      <c r="E231" s="166" t="s">
        <v>19</v>
      </c>
      <c r="F231" s="167" t="s">
        <v>331</v>
      </c>
      <c r="H231" s="168">
        <v>3.7000000000000005E-2</v>
      </c>
      <c r="I231" s="169"/>
      <c r="L231" s="165"/>
      <c r="M231" s="170"/>
      <c r="U231" s="334"/>
      <c r="V231" s="1" t="str">
        <f t="shared" si="1"/>
        <v/>
      </c>
      <c r="AT231" s="166" t="s">
        <v>160</v>
      </c>
      <c r="AU231" s="166" t="s">
        <v>88</v>
      </c>
      <c r="AV231" s="15" t="s">
        <v>149</v>
      </c>
      <c r="AW231" s="15" t="s">
        <v>36</v>
      </c>
      <c r="AX231" s="15" t="s">
        <v>75</v>
      </c>
      <c r="AY231" s="166" t="s">
        <v>148</v>
      </c>
    </row>
    <row r="232" spans="2:65" s="13" customFormat="1" ht="11.25" x14ac:dyDescent="0.2">
      <c r="B232" s="152"/>
      <c r="D232" s="147" t="s">
        <v>160</v>
      </c>
      <c r="E232" s="153" t="s">
        <v>19</v>
      </c>
      <c r="F232" s="154" t="s">
        <v>332</v>
      </c>
      <c r="H232" s="155">
        <v>6.0000000000000001E-3</v>
      </c>
      <c r="I232" s="156"/>
      <c r="L232" s="152"/>
      <c r="M232" s="157"/>
      <c r="U232" s="332"/>
      <c r="V232" s="1" t="str">
        <f t="shared" si="1"/>
        <v/>
      </c>
      <c r="AT232" s="153" t="s">
        <v>160</v>
      </c>
      <c r="AU232" s="153" t="s">
        <v>88</v>
      </c>
      <c r="AV232" s="13" t="s">
        <v>88</v>
      </c>
      <c r="AW232" s="13" t="s">
        <v>36</v>
      </c>
      <c r="AX232" s="13" t="s">
        <v>75</v>
      </c>
      <c r="AY232" s="153" t="s">
        <v>148</v>
      </c>
    </row>
    <row r="233" spans="2:65" s="14" customFormat="1" ht="11.25" x14ac:dyDescent="0.2">
      <c r="B233" s="158"/>
      <c r="D233" s="147" t="s">
        <v>160</v>
      </c>
      <c r="E233" s="159" t="s">
        <v>19</v>
      </c>
      <c r="F233" s="160" t="s">
        <v>163</v>
      </c>
      <c r="H233" s="161">
        <v>4.3000000000000003E-2</v>
      </c>
      <c r="I233" s="162"/>
      <c r="L233" s="158"/>
      <c r="M233" s="163"/>
      <c r="U233" s="333"/>
      <c r="V233" s="1" t="str">
        <f t="shared" si="1"/>
        <v/>
      </c>
      <c r="AT233" s="159" t="s">
        <v>160</v>
      </c>
      <c r="AU233" s="159" t="s">
        <v>88</v>
      </c>
      <c r="AV233" s="14" t="s">
        <v>156</v>
      </c>
      <c r="AW233" s="14" t="s">
        <v>36</v>
      </c>
      <c r="AX233" s="14" t="s">
        <v>82</v>
      </c>
      <c r="AY233" s="159" t="s">
        <v>148</v>
      </c>
    </row>
    <row r="234" spans="2:65" s="1" customFormat="1" ht="16.5" customHeight="1" x14ac:dyDescent="0.2">
      <c r="B234" s="33"/>
      <c r="C234" s="129" t="s">
        <v>333</v>
      </c>
      <c r="D234" s="129" t="s">
        <v>151</v>
      </c>
      <c r="E234" s="130" t="s">
        <v>334</v>
      </c>
      <c r="F234" s="131" t="s">
        <v>335</v>
      </c>
      <c r="G234" s="132" t="s">
        <v>336</v>
      </c>
      <c r="H234" s="133">
        <v>1.2</v>
      </c>
      <c r="I234" s="134"/>
      <c r="J234" s="135">
        <f>ROUND(I234*H234,2)</f>
        <v>0</v>
      </c>
      <c r="K234" s="131" t="s">
        <v>19</v>
      </c>
      <c r="L234" s="33"/>
      <c r="M234" s="136" t="s">
        <v>19</v>
      </c>
      <c r="N234" s="137" t="s">
        <v>47</v>
      </c>
      <c r="P234" s="138">
        <f>O234*H234</f>
        <v>0</v>
      </c>
      <c r="Q234" s="138">
        <v>0</v>
      </c>
      <c r="R234" s="138">
        <f>Q234*H234</f>
        <v>0</v>
      </c>
      <c r="S234" s="138">
        <v>0</v>
      </c>
      <c r="T234" s="138">
        <f>S234*H234</f>
        <v>0</v>
      </c>
      <c r="U234" s="329" t="s">
        <v>19</v>
      </c>
      <c r="V234" s="1" t="str">
        <f t="shared" ref="V234:V297" si="2">IF(U234="investice",J234,"")</f>
        <v/>
      </c>
      <c r="AR234" s="140" t="s">
        <v>156</v>
      </c>
      <c r="AT234" s="140" t="s">
        <v>151</v>
      </c>
      <c r="AU234" s="140" t="s">
        <v>88</v>
      </c>
      <c r="AY234" s="18" t="s">
        <v>148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8" t="s">
        <v>88</v>
      </c>
      <c r="BK234" s="141">
        <f>ROUND(I234*H234,2)</f>
        <v>0</v>
      </c>
      <c r="BL234" s="18" t="s">
        <v>156</v>
      </c>
      <c r="BM234" s="140" t="s">
        <v>337</v>
      </c>
    </row>
    <row r="235" spans="2:65" s="12" customFormat="1" ht="11.25" x14ac:dyDescent="0.2">
      <c r="B235" s="146"/>
      <c r="D235" s="147" t="s">
        <v>160</v>
      </c>
      <c r="E235" s="148" t="s">
        <v>19</v>
      </c>
      <c r="F235" s="149" t="s">
        <v>338</v>
      </c>
      <c r="H235" s="148" t="s">
        <v>19</v>
      </c>
      <c r="I235" s="150"/>
      <c r="L235" s="146"/>
      <c r="M235" s="151"/>
      <c r="U235" s="331"/>
      <c r="V235" s="1" t="str">
        <f t="shared" si="2"/>
        <v/>
      </c>
      <c r="AT235" s="148" t="s">
        <v>160</v>
      </c>
      <c r="AU235" s="148" t="s">
        <v>88</v>
      </c>
      <c r="AV235" s="12" t="s">
        <v>82</v>
      </c>
      <c r="AW235" s="12" t="s">
        <v>36</v>
      </c>
      <c r="AX235" s="12" t="s">
        <v>75</v>
      </c>
      <c r="AY235" s="148" t="s">
        <v>148</v>
      </c>
    </row>
    <row r="236" spans="2:65" s="13" customFormat="1" ht="11.25" x14ac:dyDescent="0.2">
      <c r="B236" s="152"/>
      <c r="D236" s="147" t="s">
        <v>160</v>
      </c>
      <c r="E236" s="153" t="s">
        <v>19</v>
      </c>
      <c r="F236" s="154" t="s">
        <v>339</v>
      </c>
      <c r="H236" s="155">
        <v>1.2</v>
      </c>
      <c r="I236" s="156"/>
      <c r="L236" s="152"/>
      <c r="M236" s="157"/>
      <c r="U236" s="332"/>
      <c r="V236" s="1" t="str">
        <f t="shared" si="2"/>
        <v/>
      </c>
      <c r="AT236" s="153" t="s">
        <v>160</v>
      </c>
      <c r="AU236" s="153" t="s">
        <v>88</v>
      </c>
      <c r="AV236" s="13" t="s">
        <v>88</v>
      </c>
      <c r="AW236" s="13" t="s">
        <v>36</v>
      </c>
      <c r="AX236" s="13" t="s">
        <v>75</v>
      </c>
      <c r="AY236" s="153" t="s">
        <v>148</v>
      </c>
    </row>
    <row r="237" spans="2:65" s="14" customFormat="1" ht="11.25" x14ac:dyDescent="0.2">
      <c r="B237" s="158"/>
      <c r="D237" s="147" t="s">
        <v>160</v>
      </c>
      <c r="E237" s="159" t="s">
        <v>19</v>
      </c>
      <c r="F237" s="160" t="s">
        <v>163</v>
      </c>
      <c r="H237" s="161">
        <v>1.2</v>
      </c>
      <c r="I237" s="162"/>
      <c r="L237" s="158"/>
      <c r="M237" s="163"/>
      <c r="U237" s="333"/>
      <c r="V237" s="1" t="str">
        <f t="shared" si="2"/>
        <v/>
      </c>
      <c r="AT237" s="159" t="s">
        <v>160</v>
      </c>
      <c r="AU237" s="159" t="s">
        <v>88</v>
      </c>
      <c r="AV237" s="14" t="s">
        <v>156</v>
      </c>
      <c r="AW237" s="14" t="s">
        <v>36</v>
      </c>
      <c r="AX237" s="14" t="s">
        <v>82</v>
      </c>
      <c r="AY237" s="159" t="s">
        <v>148</v>
      </c>
    </row>
    <row r="238" spans="2:65" s="1" customFormat="1" ht="24.2" customHeight="1" x14ac:dyDescent="0.2">
      <c r="B238" s="33"/>
      <c r="C238" s="129" t="s">
        <v>340</v>
      </c>
      <c r="D238" s="129" t="s">
        <v>151</v>
      </c>
      <c r="E238" s="130" t="s">
        <v>341</v>
      </c>
      <c r="F238" s="131" t="s">
        <v>342</v>
      </c>
      <c r="G238" s="132" t="s">
        <v>336</v>
      </c>
      <c r="H238" s="133">
        <v>28.1</v>
      </c>
      <c r="I238" s="134"/>
      <c r="J238" s="135">
        <f>ROUND(I238*H238,2)</f>
        <v>0</v>
      </c>
      <c r="K238" s="131" t="s">
        <v>155</v>
      </c>
      <c r="L238" s="33"/>
      <c r="M238" s="136" t="s">
        <v>19</v>
      </c>
      <c r="N238" s="137" t="s">
        <v>47</v>
      </c>
      <c r="P238" s="138">
        <f>O238*H238</f>
        <v>0</v>
      </c>
      <c r="Q238" s="138">
        <v>2.0000000000000002E-5</v>
      </c>
      <c r="R238" s="138">
        <f>Q238*H238</f>
        <v>5.6200000000000011E-4</v>
      </c>
      <c r="S238" s="138">
        <v>0</v>
      </c>
      <c r="T238" s="138">
        <f>S238*H238</f>
        <v>0</v>
      </c>
      <c r="U238" s="329" t="s">
        <v>19</v>
      </c>
      <c r="V238" s="1" t="str">
        <f t="shared" si="2"/>
        <v/>
      </c>
      <c r="AR238" s="140" t="s">
        <v>156</v>
      </c>
      <c r="AT238" s="140" t="s">
        <v>151</v>
      </c>
      <c r="AU238" s="140" t="s">
        <v>88</v>
      </c>
      <c r="AY238" s="18" t="s">
        <v>148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8" t="s">
        <v>88</v>
      </c>
      <c r="BK238" s="141">
        <f>ROUND(I238*H238,2)</f>
        <v>0</v>
      </c>
      <c r="BL238" s="18" t="s">
        <v>156</v>
      </c>
      <c r="BM238" s="140" t="s">
        <v>343</v>
      </c>
    </row>
    <row r="239" spans="2:65" s="1" customFormat="1" ht="11.25" x14ac:dyDescent="0.2">
      <c r="B239" s="33"/>
      <c r="D239" s="142" t="s">
        <v>158</v>
      </c>
      <c r="F239" s="143" t="s">
        <v>344</v>
      </c>
      <c r="I239" s="144"/>
      <c r="L239" s="33"/>
      <c r="M239" s="145"/>
      <c r="U239" s="330"/>
      <c r="V239" s="1" t="str">
        <f t="shared" si="2"/>
        <v/>
      </c>
      <c r="AT239" s="18" t="s">
        <v>158</v>
      </c>
      <c r="AU239" s="18" t="s">
        <v>88</v>
      </c>
    </row>
    <row r="240" spans="2:65" s="12" customFormat="1" ht="11.25" x14ac:dyDescent="0.2">
      <c r="B240" s="146"/>
      <c r="D240" s="147" t="s">
        <v>160</v>
      </c>
      <c r="E240" s="148" t="s">
        <v>19</v>
      </c>
      <c r="F240" s="149" t="s">
        <v>222</v>
      </c>
      <c r="H240" s="148" t="s">
        <v>19</v>
      </c>
      <c r="I240" s="150"/>
      <c r="L240" s="146"/>
      <c r="M240" s="151"/>
      <c r="U240" s="331"/>
      <c r="V240" s="1" t="str">
        <f t="shared" si="2"/>
        <v/>
      </c>
      <c r="AT240" s="148" t="s">
        <v>160</v>
      </c>
      <c r="AU240" s="148" t="s">
        <v>88</v>
      </c>
      <c r="AV240" s="12" t="s">
        <v>82</v>
      </c>
      <c r="AW240" s="12" t="s">
        <v>36</v>
      </c>
      <c r="AX240" s="12" t="s">
        <v>75</v>
      </c>
      <c r="AY240" s="148" t="s">
        <v>148</v>
      </c>
    </row>
    <row r="241" spans="2:65" s="13" customFormat="1" ht="11.25" x14ac:dyDescent="0.2">
      <c r="B241" s="152"/>
      <c r="D241" s="147" t="s">
        <v>160</v>
      </c>
      <c r="E241" s="153" t="s">
        <v>19</v>
      </c>
      <c r="F241" s="154" t="s">
        <v>345</v>
      </c>
      <c r="H241" s="155">
        <v>13.5</v>
      </c>
      <c r="I241" s="156"/>
      <c r="L241" s="152"/>
      <c r="M241" s="157"/>
      <c r="U241" s="332"/>
      <c r="V241" s="1" t="str">
        <f t="shared" si="2"/>
        <v/>
      </c>
      <c r="AT241" s="153" t="s">
        <v>160</v>
      </c>
      <c r="AU241" s="153" t="s">
        <v>88</v>
      </c>
      <c r="AV241" s="13" t="s">
        <v>88</v>
      </c>
      <c r="AW241" s="13" t="s">
        <v>36</v>
      </c>
      <c r="AX241" s="13" t="s">
        <v>75</v>
      </c>
      <c r="AY241" s="153" t="s">
        <v>148</v>
      </c>
    </row>
    <row r="242" spans="2:65" s="13" customFormat="1" ht="11.25" x14ac:dyDescent="0.2">
      <c r="B242" s="152"/>
      <c r="D242" s="147" t="s">
        <v>160</v>
      </c>
      <c r="E242" s="153" t="s">
        <v>19</v>
      </c>
      <c r="F242" s="154" t="s">
        <v>346</v>
      </c>
      <c r="H242" s="155">
        <v>10</v>
      </c>
      <c r="I242" s="156"/>
      <c r="L242" s="152"/>
      <c r="M242" s="157"/>
      <c r="U242" s="332"/>
      <c r="V242" s="1" t="str">
        <f t="shared" si="2"/>
        <v/>
      </c>
      <c r="AT242" s="153" t="s">
        <v>160</v>
      </c>
      <c r="AU242" s="153" t="s">
        <v>88</v>
      </c>
      <c r="AV242" s="13" t="s">
        <v>88</v>
      </c>
      <c r="AW242" s="13" t="s">
        <v>36</v>
      </c>
      <c r="AX242" s="13" t="s">
        <v>75</v>
      </c>
      <c r="AY242" s="153" t="s">
        <v>148</v>
      </c>
    </row>
    <row r="243" spans="2:65" s="13" customFormat="1" ht="11.25" x14ac:dyDescent="0.2">
      <c r="B243" s="152"/>
      <c r="D243" s="147" t="s">
        <v>160</v>
      </c>
      <c r="E243" s="153" t="s">
        <v>19</v>
      </c>
      <c r="F243" s="154" t="s">
        <v>347</v>
      </c>
      <c r="H243" s="155">
        <v>4.5999999999999996</v>
      </c>
      <c r="I243" s="156"/>
      <c r="L243" s="152"/>
      <c r="M243" s="157"/>
      <c r="U243" s="332"/>
      <c r="V243" s="1" t="str">
        <f t="shared" si="2"/>
        <v/>
      </c>
      <c r="AT243" s="153" t="s">
        <v>160</v>
      </c>
      <c r="AU243" s="153" t="s">
        <v>88</v>
      </c>
      <c r="AV243" s="13" t="s">
        <v>88</v>
      </c>
      <c r="AW243" s="13" t="s">
        <v>36</v>
      </c>
      <c r="AX243" s="13" t="s">
        <v>75</v>
      </c>
      <c r="AY243" s="153" t="s">
        <v>148</v>
      </c>
    </row>
    <row r="244" spans="2:65" s="14" customFormat="1" ht="11.25" x14ac:dyDescent="0.2">
      <c r="B244" s="158"/>
      <c r="D244" s="147" t="s">
        <v>160</v>
      </c>
      <c r="E244" s="159" t="s">
        <v>19</v>
      </c>
      <c r="F244" s="160" t="s">
        <v>163</v>
      </c>
      <c r="H244" s="161">
        <v>28.1</v>
      </c>
      <c r="I244" s="162"/>
      <c r="L244" s="158"/>
      <c r="M244" s="163"/>
      <c r="U244" s="333"/>
      <c r="V244" s="1" t="str">
        <f t="shared" si="2"/>
        <v/>
      </c>
      <c r="AT244" s="159" t="s">
        <v>160</v>
      </c>
      <c r="AU244" s="159" t="s">
        <v>88</v>
      </c>
      <c r="AV244" s="14" t="s">
        <v>156</v>
      </c>
      <c r="AW244" s="14" t="s">
        <v>36</v>
      </c>
      <c r="AX244" s="14" t="s">
        <v>82</v>
      </c>
      <c r="AY244" s="159" t="s">
        <v>148</v>
      </c>
    </row>
    <row r="245" spans="2:65" s="11" customFormat="1" ht="22.9" customHeight="1" x14ac:dyDescent="0.2">
      <c r="B245" s="117"/>
      <c r="D245" s="118" t="s">
        <v>74</v>
      </c>
      <c r="E245" s="127" t="s">
        <v>207</v>
      </c>
      <c r="F245" s="127" t="s">
        <v>348</v>
      </c>
      <c r="I245" s="120"/>
      <c r="J245" s="128">
        <f>BK245</f>
        <v>0</v>
      </c>
      <c r="L245" s="117"/>
      <c r="M245" s="122"/>
      <c r="P245" s="123">
        <f>SUM(P246:P330)</f>
        <v>0</v>
      </c>
      <c r="R245" s="123">
        <f>SUM(R246:R330)</f>
        <v>1.33829E-2</v>
      </c>
      <c r="T245" s="123">
        <f>SUM(T246:T330)</f>
        <v>12.863760999999998</v>
      </c>
      <c r="U245" s="328"/>
      <c r="V245" s="1" t="str">
        <f t="shared" si="2"/>
        <v/>
      </c>
      <c r="AR245" s="118" t="s">
        <v>82</v>
      </c>
      <c r="AT245" s="125" t="s">
        <v>74</v>
      </c>
      <c r="AU245" s="125" t="s">
        <v>82</v>
      </c>
      <c r="AY245" s="118" t="s">
        <v>148</v>
      </c>
      <c r="BK245" s="126">
        <f>SUM(BK246:BK330)</f>
        <v>0</v>
      </c>
    </row>
    <row r="246" spans="2:65" s="1" customFormat="1" ht="16.5" customHeight="1" x14ac:dyDescent="0.2">
      <c r="B246" s="33"/>
      <c r="C246" s="129" t="s">
        <v>349</v>
      </c>
      <c r="D246" s="129" t="s">
        <v>151</v>
      </c>
      <c r="E246" s="130" t="s">
        <v>350</v>
      </c>
      <c r="F246" s="131" t="s">
        <v>351</v>
      </c>
      <c r="G246" s="132" t="s">
        <v>352</v>
      </c>
      <c r="H246" s="133">
        <v>1</v>
      </c>
      <c r="I246" s="134"/>
      <c r="J246" s="135">
        <f>ROUND(I246*H246,2)</f>
        <v>0</v>
      </c>
      <c r="K246" s="131" t="s">
        <v>19</v>
      </c>
      <c r="L246" s="33"/>
      <c r="M246" s="136" t="s">
        <v>19</v>
      </c>
      <c r="N246" s="137" t="s">
        <v>47</v>
      </c>
      <c r="P246" s="138">
        <f>O246*H246</f>
        <v>0</v>
      </c>
      <c r="Q246" s="138">
        <v>0</v>
      </c>
      <c r="R246" s="138">
        <f>Q246*H246</f>
        <v>0</v>
      </c>
      <c r="S246" s="138">
        <v>0</v>
      </c>
      <c r="T246" s="138">
        <f>S246*H246</f>
        <v>0</v>
      </c>
      <c r="U246" s="329" t="s">
        <v>19</v>
      </c>
      <c r="V246" s="1" t="str">
        <f t="shared" si="2"/>
        <v/>
      </c>
      <c r="AR246" s="140" t="s">
        <v>156</v>
      </c>
      <c r="AT246" s="140" t="s">
        <v>151</v>
      </c>
      <c r="AU246" s="140" t="s">
        <v>88</v>
      </c>
      <c r="AY246" s="18" t="s">
        <v>148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8" t="s">
        <v>88</v>
      </c>
      <c r="BK246" s="141">
        <f>ROUND(I246*H246,2)</f>
        <v>0</v>
      </c>
      <c r="BL246" s="18" t="s">
        <v>156</v>
      </c>
      <c r="BM246" s="140" t="s">
        <v>353</v>
      </c>
    </row>
    <row r="247" spans="2:65" s="1" customFormat="1" ht="16.5" customHeight="1" x14ac:dyDescent="0.2">
      <c r="B247" s="33"/>
      <c r="C247" s="129" t="s">
        <v>354</v>
      </c>
      <c r="D247" s="129" t="s">
        <v>151</v>
      </c>
      <c r="E247" s="130" t="s">
        <v>355</v>
      </c>
      <c r="F247" s="131" t="s">
        <v>356</v>
      </c>
      <c r="G247" s="132" t="s">
        <v>352</v>
      </c>
      <c r="H247" s="133">
        <v>1</v>
      </c>
      <c r="I247" s="134"/>
      <c r="J247" s="135">
        <f>ROUND(I247*H247,2)</f>
        <v>0</v>
      </c>
      <c r="K247" s="131" t="s">
        <v>19</v>
      </c>
      <c r="L247" s="33"/>
      <c r="M247" s="136" t="s">
        <v>19</v>
      </c>
      <c r="N247" s="137" t="s">
        <v>47</v>
      </c>
      <c r="P247" s="138">
        <f>O247*H247</f>
        <v>0</v>
      </c>
      <c r="Q247" s="138">
        <v>0</v>
      </c>
      <c r="R247" s="138">
        <f>Q247*H247</f>
        <v>0</v>
      </c>
      <c r="S247" s="138">
        <v>0</v>
      </c>
      <c r="T247" s="138">
        <f>S247*H247</f>
        <v>0</v>
      </c>
      <c r="U247" s="329" t="s">
        <v>19</v>
      </c>
      <c r="V247" s="1" t="str">
        <f t="shared" si="2"/>
        <v/>
      </c>
      <c r="AR247" s="140" t="s">
        <v>156</v>
      </c>
      <c r="AT247" s="140" t="s">
        <v>151</v>
      </c>
      <c r="AU247" s="140" t="s">
        <v>88</v>
      </c>
      <c r="AY247" s="18" t="s">
        <v>148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8" t="s">
        <v>88</v>
      </c>
      <c r="BK247" s="141">
        <f>ROUND(I247*H247,2)</f>
        <v>0</v>
      </c>
      <c r="BL247" s="18" t="s">
        <v>156</v>
      </c>
      <c r="BM247" s="140" t="s">
        <v>357</v>
      </c>
    </row>
    <row r="248" spans="2:65" s="1" customFormat="1" ht="24.2" customHeight="1" x14ac:dyDescent="0.2">
      <c r="B248" s="33"/>
      <c r="C248" s="129" t="s">
        <v>358</v>
      </c>
      <c r="D248" s="129" t="s">
        <v>151</v>
      </c>
      <c r="E248" s="130" t="s">
        <v>359</v>
      </c>
      <c r="F248" s="131" t="s">
        <v>360</v>
      </c>
      <c r="G248" s="132" t="s">
        <v>174</v>
      </c>
      <c r="H248" s="133">
        <v>43.37</v>
      </c>
      <c r="I248" s="134"/>
      <c r="J248" s="135">
        <f>ROUND(I248*H248,2)</f>
        <v>0</v>
      </c>
      <c r="K248" s="131" t="s">
        <v>155</v>
      </c>
      <c r="L248" s="33"/>
      <c r="M248" s="136" t="s">
        <v>19</v>
      </c>
      <c r="N248" s="137" t="s">
        <v>47</v>
      </c>
      <c r="P248" s="138">
        <f>O248*H248</f>
        <v>0</v>
      </c>
      <c r="Q248" s="138">
        <v>1.2999999999999999E-4</v>
      </c>
      <c r="R248" s="138">
        <f>Q248*H248</f>
        <v>5.6380999999999992E-3</v>
      </c>
      <c r="S248" s="138">
        <v>0</v>
      </c>
      <c r="T248" s="138">
        <f>S248*H248</f>
        <v>0</v>
      </c>
      <c r="U248" s="329" t="s">
        <v>19</v>
      </c>
      <c r="V248" s="1" t="str">
        <f t="shared" si="2"/>
        <v/>
      </c>
      <c r="AR248" s="140" t="s">
        <v>156</v>
      </c>
      <c r="AT248" s="140" t="s">
        <v>151</v>
      </c>
      <c r="AU248" s="140" t="s">
        <v>88</v>
      </c>
      <c r="AY248" s="18" t="s">
        <v>148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8" t="s">
        <v>88</v>
      </c>
      <c r="BK248" s="141">
        <f>ROUND(I248*H248,2)</f>
        <v>0</v>
      </c>
      <c r="BL248" s="18" t="s">
        <v>156</v>
      </c>
      <c r="BM248" s="140" t="s">
        <v>361</v>
      </c>
    </row>
    <row r="249" spans="2:65" s="1" customFormat="1" ht="11.25" x14ac:dyDescent="0.2">
      <c r="B249" s="33"/>
      <c r="D249" s="142" t="s">
        <v>158</v>
      </c>
      <c r="F249" s="143" t="s">
        <v>362</v>
      </c>
      <c r="I249" s="144"/>
      <c r="L249" s="33"/>
      <c r="M249" s="145"/>
      <c r="U249" s="330"/>
      <c r="V249" s="1" t="str">
        <f t="shared" si="2"/>
        <v/>
      </c>
      <c r="AT249" s="18" t="s">
        <v>158</v>
      </c>
      <c r="AU249" s="18" t="s">
        <v>88</v>
      </c>
    </row>
    <row r="250" spans="2:65" s="13" customFormat="1" ht="11.25" x14ac:dyDescent="0.2">
      <c r="B250" s="152"/>
      <c r="D250" s="147" t="s">
        <v>160</v>
      </c>
      <c r="E250" s="153" t="s">
        <v>19</v>
      </c>
      <c r="F250" s="154" t="s">
        <v>363</v>
      </c>
      <c r="H250" s="155">
        <v>43.37</v>
      </c>
      <c r="I250" s="156"/>
      <c r="L250" s="152"/>
      <c r="M250" s="157"/>
      <c r="U250" s="332"/>
      <c r="V250" s="1" t="str">
        <f t="shared" si="2"/>
        <v/>
      </c>
      <c r="AT250" s="153" t="s">
        <v>160</v>
      </c>
      <c r="AU250" s="153" t="s">
        <v>88</v>
      </c>
      <c r="AV250" s="13" t="s">
        <v>88</v>
      </c>
      <c r="AW250" s="13" t="s">
        <v>36</v>
      </c>
      <c r="AX250" s="13" t="s">
        <v>75</v>
      </c>
      <c r="AY250" s="153" t="s">
        <v>148</v>
      </c>
    </row>
    <row r="251" spans="2:65" s="14" customFormat="1" ht="11.25" x14ac:dyDescent="0.2">
      <c r="B251" s="158"/>
      <c r="D251" s="147" t="s">
        <v>160</v>
      </c>
      <c r="E251" s="159" t="s">
        <v>19</v>
      </c>
      <c r="F251" s="160" t="s">
        <v>163</v>
      </c>
      <c r="H251" s="161">
        <v>43.37</v>
      </c>
      <c r="I251" s="162"/>
      <c r="L251" s="158"/>
      <c r="M251" s="163"/>
      <c r="U251" s="333"/>
      <c r="V251" s="1" t="str">
        <f t="shared" si="2"/>
        <v/>
      </c>
      <c r="AT251" s="159" t="s">
        <v>160</v>
      </c>
      <c r="AU251" s="159" t="s">
        <v>88</v>
      </c>
      <c r="AV251" s="14" t="s">
        <v>156</v>
      </c>
      <c r="AW251" s="14" t="s">
        <v>36</v>
      </c>
      <c r="AX251" s="14" t="s">
        <v>82</v>
      </c>
      <c r="AY251" s="159" t="s">
        <v>148</v>
      </c>
    </row>
    <row r="252" spans="2:65" s="1" customFormat="1" ht="16.5" customHeight="1" x14ac:dyDescent="0.2">
      <c r="B252" s="33"/>
      <c r="C252" s="129" t="s">
        <v>364</v>
      </c>
      <c r="D252" s="129" t="s">
        <v>151</v>
      </c>
      <c r="E252" s="130" t="s">
        <v>365</v>
      </c>
      <c r="F252" s="131" t="s">
        <v>366</v>
      </c>
      <c r="G252" s="132" t="s">
        <v>174</v>
      </c>
      <c r="H252" s="133">
        <v>26.646999999999998</v>
      </c>
      <c r="I252" s="134"/>
      <c r="J252" s="135">
        <f>ROUND(I252*H252,2)</f>
        <v>0</v>
      </c>
      <c r="K252" s="131" t="s">
        <v>155</v>
      </c>
      <c r="L252" s="33"/>
      <c r="M252" s="136" t="s">
        <v>19</v>
      </c>
      <c r="N252" s="137" t="s">
        <v>47</v>
      </c>
      <c r="P252" s="138">
        <f>O252*H252</f>
        <v>0</v>
      </c>
      <c r="Q252" s="138">
        <v>0</v>
      </c>
      <c r="R252" s="138">
        <f>Q252*H252</f>
        <v>0</v>
      </c>
      <c r="S252" s="138">
        <v>0.18099999999999999</v>
      </c>
      <c r="T252" s="138">
        <f>S252*H252</f>
        <v>4.8231069999999994</v>
      </c>
      <c r="U252" s="329" t="s">
        <v>19</v>
      </c>
      <c r="V252" s="1" t="str">
        <f t="shared" si="2"/>
        <v/>
      </c>
      <c r="AR252" s="140" t="s">
        <v>156</v>
      </c>
      <c r="AT252" s="140" t="s">
        <v>151</v>
      </c>
      <c r="AU252" s="140" t="s">
        <v>88</v>
      </c>
      <c r="AY252" s="18" t="s">
        <v>148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8" t="s">
        <v>88</v>
      </c>
      <c r="BK252" s="141">
        <f>ROUND(I252*H252,2)</f>
        <v>0</v>
      </c>
      <c r="BL252" s="18" t="s">
        <v>156</v>
      </c>
      <c r="BM252" s="140" t="s">
        <v>367</v>
      </c>
    </row>
    <row r="253" spans="2:65" s="1" customFormat="1" ht="11.25" x14ac:dyDescent="0.2">
      <c r="B253" s="33"/>
      <c r="D253" s="142" t="s">
        <v>158</v>
      </c>
      <c r="F253" s="143" t="s">
        <v>368</v>
      </c>
      <c r="I253" s="144"/>
      <c r="L253" s="33"/>
      <c r="M253" s="145"/>
      <c r="U253" s="330"/>
      <c r="V253" s="1" t="str">
        <f t="shared" si="2"/>
        <v/>
      </c>
      <c r="AT253" s="18" t="s">
        <v>158</v>
      </c>
      <c r="AU253" s="18" t="s">
        <v>88</v>
      </c>
    </row>
    <row r="254" spans="2:65" s="1" customFormat="1" ht="19.5" x14ac:dyDescent="0.2">
      <c r="B254" s="33"/>
      <c r="D254" s="147" t="s">
        <v>238</v>
      </c>
      <c r="F254" s="164" t="s">
        <v>369</v>
      </c>
      <c r="I254" s="144"/>
      <c r="L254" s="33"/>
      <c r="M254" s="145"/>
      <c r="U254" s="330"/>
      <c r="V254" s="1" t="str">
        <f t="shared" si="2"/>
        <v/>
      </c>
      <c r="AT254" s="18" t="s">
        <v>238</v>
      </c>
      <c r="AU254" s="18" t="s">
        <v>88</v>
      </c>
    </row>
    <row r="255" spans="2:65" s="13" customFormat="1" ht="11.25" x14ac:dyDescent="0.2">
      <c r="B255" s="152"/>
      <c r="D255" s="147" t="s">
        <v>160</v>
      </c>
      <c r="E255" s="153" t="s">
        <v>19</v>
      </c>
      <c r="F255" s="154" t="s">
        <v>370</v>
      </c>
      <c r="H255" s="155">
        <v>32.631999999999998</v>
      </c>
      <c r="I255" s="156"/>
      <c r="L255" s="152"/>
      <c r="M255" s="157"/>
      <c r="U255" s="332"/>
      <c r="V255" s="1" t="str">
        <f t="shared" si="2"/>
        <v/>
      </c>
      <c r="AT255" s="153" t="s">
        <v>160</v>
      </c>
      <c r="AU255" s="153" t="s">
        <v>88</v>
      </c>
      <c r="AV255" s="13" t="s">
        <v>88</v>
      </c>
      <c r="AW255" s="13" t="s">
        <v>36</v>
      </c>
      <c r="AX255" s="13" t="s">
        <v>75</v>
      </c>
      <c r="AY255" s="153" t="s">
        <v>148</v>
      </c>
    </row>
    <row r="256" spans="2:65" s="13" customFormat="1" ht="11.25" x14ac:dyDescent="0.2">
      <c r="B256" s="152"/>
      <c r="D256" s="147" t="s">
        <v>160</v>
      </c>
      <c r="E256" s="153" t="s">
        <v>19</v>
      </c>
      <c r="F256" s="154" t="s">
        <v>371</v>
      </c>
      <c r="H256" s="155">
        <v>-5.9850000000000003</v>
      </c>
      <c r="I256" s="156"/>
      <c r="L256" s="152"/>
      <c r="M256" s="157"/>
      <c r="U256" s="332"/>
      <c r="V256" s="1" t="str">
        <f t="shared" si="2"/>
        <v/>
      </c>
      <c r="AT256" s="153" t="s">
        <v>160</v>
      </c>
      <c r="AU256" s="153" t="s">
        <v>88</v>
      </c>
      <c r="AV256" s="13" t="s">
        <v>88</v>
      </c>
      <c r="AW256" s="13" t="s">
        <v>36</v>
      </c>
      <c r="AX256" s="13" t="s">
        <v>75</v>
      </c>
      <c r="AY256" s="153" t="s">
        <v>148</v>
      </c>
    </row>
    <row r="257" spans="2:65" s="14" customFormat="1" ht="11.25" x14ac:dyDescent="0.2">
      <c r="B257" s="158"/>
      <c r="D257" s="147" t="s">
        <v>160</v>
      </c>
      <c r="E257" s="159" t="s">
        <v>19</v>
      </c>
      <c r="F257" s="160" t="s">
        <v>163</v>
      </c>
      <c r="H257" s="161">
        <v>26.646999999999998</v>
      </c>
      <c r="I257" s="162"/>
      <c r="L257" s="158"/>
      <c r="M257" s="163"/>
      <c r="U257" s="333"/>
      <c r="V257" s="1" t="str">
        <f t="shared" si="2"/>
        <v/>
      </c>
      <c r="AT257" s="159" t="s">
        <v>160</v>
      </c>
      <c r="AU257" s="159" t="s">
        <v>88</v>
      </c>
      <c r="AV257" s="14" t="s">
        <v>156</v>
      </c>
      <c r="AW257" s="14" t="s">
        <v>36</v>
      </c>
      <c r="AX257" s="14" t="s">
        <v>82</v>
      </c>
      <c r="AY257" s="159" t="s">
        <v>148</v>
      </c>
    </row>
    <row r="258" spans="2:65" s="1" customFormat="1" ht="24.2" customHeight="1" x14ac:dyDescent="0.2">
      <c r="B258" s="33"/>
      <c r="C258" s="129" t="s">
        <v>372</v>
      </c>
      <c r="D258" s="129" t="s">
        <v>151</v>
      </c>
      <c r="E258" s="130" t="s">
        <v>373</v>
      </c>
      <c r="F258" s="131" t="s">
        <v>374</v>
      </c>
      <c r="G258" s="132" t="s">
        <v>174</v>
      </c>
      <c r="H258" s="133">
        <v>7.2670000000000003</v>
      </c>
      <c r="I258" s="134"/>
      <c r="J258" s="135">
        <f>ROUND(I258*H258,2)</f>
        <v>0</v>
      </c>
      <c r="K258" s="131" t="s">
        <v>155</v>
      </c>
      <c r="L258" s="33"/>
      <c r="M258" s="136" t="s">
        <v>19</v>
      </c>
      <c r="N258" s="137" t="s">
        <v>47</v>
      </c>
      <c r="P258" s="138">
        <f>O258*H258</f>
        <v>0</v>
      </c>
      <c r="Q258" s="138">
        <v>0</v>
      </c>
      <c r="R258" s="138">
        <f>Q258*H258</f>
        <v>0</v>
      </c>
      <c r="S258" s="138">
        <v>0.18</v>
      </c>
      <c r="T258" s="138">
        <f>S258*H258</f>
        <v>1.30806</v>
      </c>
      <c r="U258" s="329" t="s">
        <v>19</v>
      </c>
      <c r="V258" s="1" t="str">
        <f t="shared" si="2"/>
        <v/>
      </c>
      <c r="AR258" s="140" t="s">
        <v>156</v>
      </c>
      <c r="AT258" s="140" t="s">
        <v>151</v>
      </c>
      <c r="AU258" s="140" t="s">
        <v>88</v>
      </c>
      <c r="AY258" s="18" t="s">
        <v>148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8" t="s">
        <v>88</v>
      </c>
      <c r="BK258" s="141">
        <f>ROUND(I258*H258,2)</f>
        <v>0</v>
      </c>
      <c r="BL258" s="18" t="s">
        <v>156</v>
      </c>
      <c r="BM258" s="140" t="s">
        <v>375</v>
      </c>
    </row>
    <row r="259" spans="2:65" s="1" customFormat="1" ht="11.25" x14ac:dyDescent="0.2">
      <c r="B259" s="33"/>
      <c r="D259" s="142" t="s">
        <v>158</v>
      </c>
      <c r="F259" s="143" t="s">
        <v>376</v>
      </c>
      <c r="I259" s="144"/>
      <c r="L259" s="33"/>
      <c r="M259" s="145"/>
      <c r="U259" s="330"/>
      <c r="V259" s="1" t="str">
        <f t="shared" si="2"/>
        <v/>
      </c>
      <c r="AT259" s="18" t="s">
        <v>158</v>
      </c>
      <c r="AU259" s="18" t="s">
        <v>88</v>
      </c>
    </row>
    <row r="260" spans="2:65" s="1" customFormat="1" ht="19.5" x14ac:dyDescent="0.2">
      <c r="B260" s="33"/>
      <c r="D260" s="147" t="s">
        <v>238</v>
      </c>
      <c r="F260" s="164" t="s">
        <v>377</v>
      </c>
      <c r="I260" s="144"/>
      <c r="L260" s="33"/>
      <c r="M260" s="145"/>
      <c r="U260" s="330"/>
      <c r="V260" s="1" t="str">
        <f t="shared" si="2"/>
        <v/>
      </c>
      <c r="AT260" s="18" t="s">
        <v>238</v>
      </c>
      <c r="AU260" s="18" t="s">
        <v>88</v>
      </c>
    </row>
    <row r="261" spans="2:65" s="13" customFormat="1" ht="11.25" x14ac:dyDescent="0.2">
      <c r="B261" s="152"/>
      <c r="D261" s="147" t="s">
        <v>160</v>
      </c>
      <c r="E261" s="153" t="s">
        <v>19</v>
      </c>
      <c r="F261" s="154" t="s">
        <v>378</v>
      </c>
      <c r="H261" s="155">
        <v>1.6160000000000001</v>
      </c>
      <c r="I261" s="156"/>
      <c r="L261" s="152"/>
      <c r="M261" s="157"/>
      <c r="U261" s="332"/>
      <c r="V261" s="1" t="str">
        <f t="shared" si="2"/>
        <v/>
      </c>
      <c r="AT261" s="153" t="s">
        <v>160</v>
      </c>
      <c r="AU261" s="153" t="s">
        <v>88</v>
      </c>
      <c r="AV261" s="13" t="s">
        <v>88</v>
      </c>
      <c r="AW261" s="13" t="s">
        <v>36</v>
      </c>
      <c r="AX261" s="13" t="s">
        <v>75</v>
      </c>
      <c r="AY261" s="153" t="s">
        <v>148</v>
      </c>
    </row>
    <row r="262" spans="2:65" s="13" customFormat="1" ht="11.25" x14ac:dyDescent="0.2">
      <c r="B262" s="152"/>
      <c r="D262" s="147" t="s">
        <v>160</v>
      </c>
      <c r="E262" s="153" t="s">
        <v>19</v>
      </c>
      <c r="F262" s="154" t="s">
        <v>379</v>
      </c>
      <c r="H262" s="155">
        <v>1.95</v>
      </c>
      <c r="I262" s="156"/>
      <c r="L262" s="152"/>
      <c r="M262" s="157"/>
      <c r="U262" s="332"/>
      <c r="V262" s="1" t="str">
        <f t="shared" si="2"/>
        <v/>
      </c>
      <c r="AT262" s="153" t="s">
        <v>160</v>
      </c>
      <c r="AU262" s="153" t="s">
        <v>88</v>
      </c>
      <c r="AV262" s="13" t="s">
        <v>88</v>
      </c>
      <c r="AW262" s="13" t="s">
        <v>36</v>
      </c>
      <c r="AX262" s="13" t="s">
        <v>75</v>
      </c>
      <c r="AY262" s="153" t="s">
        <v>148</v>
      </c>
    </row>
    <row r="263" spans="2:65" s="13" customFormat="1" ht="11.25" x14ac:dyDescent="0.2">
      <c r="B263" s="152"/>
      <c r="D263" s="147" t="s">
        <v>160</v>
      </c>
      <c r="E263" s="153" t="s">
        <v>19</v>
      </c>
      <c r="F263" s="154" t="s">
        <v>380</v>
      </c>
      <c r="H263" s="155">
        <v>2.5259999999999998</v>
      </c>
      <c r="I263" s="156"/>
      <c r="L263" s="152"/>
      <c r="M263" s="157"/>
      <c r="U263" s="332"/>
      <c r="V263" s="1" t="str">
        <f t="shared" si="2"/>
        <v/>
      </c>
      <c r="AT263" s="153" t="s">
        <v>160</v>
      </c>
      <c r="AU263" s="153" t="s">
        <v>88</v>
      </c>
      <c r="AV263" s="13" t="s">
        <v>88</v>
      </c>
      <c r="AW263" s="13" t="s">
        <v>36</v>
      </c>
      <c r="AX263" s="13" t="s">
        <v>75</v>
      </c>
      <c r="AY263" s="153" t="s">
        <v>148</v>
      </c>
    </row>
    <row r="264" spans="2:65" s="13" customFormat="1" ht="11.25" x14ac:dyDescent="0.2">
      <c r="B264" s="152"/>
      <c r="D264" s="147" t="s">
        <v>160</v>
      </c>
      <c r="E264" s="153" t="s">
        <v>19</v>
      </c>
      <c r="F264" s="154" t="s">
        <v>381</v>
      </c>
      <c r="H264" s="155">
        <v>1.175</v>
      </c>
      <c r="I264" s="156"/>
      <c r="L264" s="152"/>
      <c r="M264" s="157"/>
      <c r="U264" s="332"/>
      <c r="V264" s="1" t="str">
        <f t="shared" si="2"/>
        <v/>
      </c>
      <c r="AT264" s="153" t="s">
        <v>160</v>
      </c>
      <c r="AU264" s="153" t="s">
        <v>88</v>
      </c>
      <c r="AV264" s="13" t="s">
        <v>88</v>
      </c>
      <c r="AW264" s="13" t="s">
        <v>36</v>
      </c>
      <c r="AX264" s="13" t="s">
        <v>75</v>
      </c>
      <c r="AY264" s="153" t="s">
        <v>148</v>
      </c>
    </row>
    <row r="265" spans="2:65" s="14" customFormat="1" ht="11.25" x14ac:dyDescent="0.2">
      <c r="B265" s="158"/>
      <c r="D265" s="147" t="s">
        <v>160</v>
      </c>
      <c r="E265" s="159" t="s">
        <v>19</v>
      </c>
      <c r="F265" s="160" t="s">
        <v>163</v>
      </c>
      <c r="H265" s="161">
        <v>7.2669999999999995</v>
      </c>
      <c r="I265" s="162"/>
      <c r="L265" s="158"/>
      <c r="M265" s="163"/>
      <c r="U265" s="333"/>
      <c r="V265" s="1" t="str">
        <f t="shared" si="2"/>
        <v/>
      </c>
      <c r="AT265" s="159" t="s">
        <v>160</v>
      </c>
      <c r="AU265" s="159" t="s">
        <v>88</v>
      </c>
      <c r="AV265" s="14" t="s">
        <v>156</v>
      </c>
      <c r="AW265" s="14" t="s">
        <v>36</v>
      </c>
      <c r="AX265" s="14" t="s">
        <v>82</v>
      </c>
      <c r="AY265" s="159" t="s">
        <v>148</v>
      </c>
    </row>
    <row r="266" spans="2:65" s="1" customFormat="1" ht="24.2" customHeight="1" x14ac:dyDescent="0.2">
      <c r="B266" s="33"/>
      <c r="C266" s="129" t="s">
        <v>382</v>
      </c>
      <c r="D266" s="129" t="s">
        <v>151</v>
      </c>
      <c r="E266" s="130" t="s">
        <v>383</v>
      </c>
      <c r="F266" s="131" t="s">
        <v>384</v>
      </c>
      <c r="G266" s="132" t="s">
        <v>336</v>
      </c>
      <c r="H266" s="133">
        <v>5.74</v>
      </c>
      <c r="I266" s="134"/>
      <c r="J266" s="135">
        <f>ROUND(I266*H266,2)</f>
        <v>0</v>
      </c>
      <c r="K266" s="131" t="s">
        <v>155</v>
      </c>
      <c r="L266" s="33"/>
      <c r="M266" s="136" t="s">
        <v>19</v>
      </c>
      <c r="N266" s="137" t="s">
        <v>47</v>
      </c>
      <c r="P266" s="138">
        <f>O266*H266</f>
        <v>0</v>
      </c>
      <c r="Q266" s="138">
        <v>0</v>
      </c>
      <c r="R266" s="138">
        <f>Q266*H266</f>
        <v>0</v>
      </c>
      <c r="S266" s="138">
        <v>7.0000000000000001E-3</v>
      </c>
      <c r="T266" s="138">
        <f>S266*H266</f>
        <v>4.018E-2</v>
      </c>
      <c r="U266" s="329" t="s">
        <v>19</v>
      </c>
      <c r="V266" s="1" t="str">
        <f t="shared" si="2"/>
        <v/>
      </c>
      <c r="AR266" s="140" t="s">
        <v>156</v>
      </c>
      <c r="AT266" s="140" t="s">
        <v>151</v>
      </c>
      <c r="AU266" s="140" t="s">
        <v>88</v>
      </c>
      <c r="AY266" s="18" t="s">
        <v>148</v>
      </c>
      <c r="BE266" s="141">
        <f>IF(N266="základní",J266,0)</f>
        <v>0</v>
      </c>
      <c r="BF266" s="141">
        <f>IF(N266="snížená",J266,0)</f>
        <v>0</v>
      </c>
      <c r="BG266" s="141">
        <f>IF(N266="zákl. přenesená",J266,0)</f>
        <v>0</v>
      </c>
      <c r="BH266" s="141">
        <f>IF(N266="sníž. přenesená",J266,0)</f>
        <v>0</v>
      </c>
      <c r="BI266" s="141">
        <f>IF(N266="nulová",J266,0)</f>
        <v>0</v>
      </c>
      <c r="BJ266" s="18" t="s">
        <v>88</v>
      </c>
      <c r="BK266" s="141">
        <f>ROUND(I266*H266,2)</f>
        <v>0</v>
      </c>
      <c r="BL266" s="18" t="s">
        <v>156</v>
      </c>
      <c r="BM266" s="140" t="s">
        <v>385</v>
      </c>
    </row>
    <row r="267" spans="2:65" s="1" customFormat="1" ht="11.25" x14ac:dyDescent="0.2">
      <c r="B267" s="33"/>
      <c r="D267" s="142" t="s">
        <v>158</v>
      </c>
      <c r="F267" s="143" t="s">
        <v>386</v>
      </c>
      <c r="I267" s="144"/>
      <c r="L267" s="33"/>
      <c r="M267" s="145"/>
      <c r="U267" s="330"/>
      <c r="V267" s="1" t="str">
        <f t="shared" si="2"/>
        <v/>
      </c>
      <c r="AT267" s="18" t="s">
        <v>158</v>
      </c>
      <c r="AU267" s="18" t="s">
        <v>88</v>
      </c>
    </row>
    <row r="268" spans="2:65" s="13" customFormat="1" ht="11.25" x14ac:dyDescent="0.2">
      <c r="B268" s="152"/>
      <c r="D268" s="147" t="s">
        <v>160</v>
      </c>
      <c r="E268" s="153" t="s">
        <v>19</v>
      </c>
      <c r="F268" s="154" t="s">
        <v>387</v>
      </c>
      <c r="H268" s="155">
        <v>5.74</v>
      </c>
      <c r="I268" s="156"/>
      <c r="L268" s="152"/>
      <c r="M268" s="157"/>
      <c r="U268" s="332"/>
      <c r="V268" s="1" t="str">
        <f t="shared" si="2"/>
        <v/>
      </c>
      <c r="AT268" s="153" t="s">
        <v>160</v>
      </c>
      <c r="AU268" s="153" t="s">
        <v>88</v>
      </c>
      <c r="AV268" s="13" t="s">
        <v>88</v>
      </c>
      <c r="AW268" s="13" t="s">
        <v>36</v>
      </c>
      <c r="AX268" s="13" t="s">
        <v>75</v>
      </c>
      <c r="AY268" s="153" t="s">
        <v>148</v>
      </c>
    </row>
    <row r="269" spans="2:65" s="14" customFormat="1" ht="11.25" x14ac:dyDescent="0.2">
      <c r="B269" s="158"/>
      <c r="D269" s="147" t="s">
        <v>160</v>
      </c>
      <c r="E269" s="159" t="s">
        <v>19</v>
      </c>
      <c r="F269" s="160" t="s">
        <v>163</v>
      </c>
      <c r="H269" s="161">
        <v>5.74</v>
      </c>
      <c r="I269" s="162"/>
      <c r="L269" s="158"/>
      <c r="M269" s="163"/>
      <c r="U269" s="333"/>
      <c r="V269" s="1" t="str">
        <f t="shared" si="2"/>
        <v/>
      </c>
      <c r="AT269" s="159" t="s">
        <v>160</v>
      </c>
      <c r="AU269" s="159" t="s">
        <v>88</v>
      </c>
      <c r="AV269" s="14" t="s">
        <v>156</v>
      </c>
      <c r="AW269" s="14" t="s">
        <v>36</v>
      </c>
      <c r="AX269" s="14" t="s">
        <v>82</v>
      </c>
      <c r="AY269" s="159" t="s">
        <v>148</v>
      </c>
    </row>
    <row r="270" spans="2:65" s="1" customFormat="1" ht="21.75" customHeight="1" x14ac:dyDescent="0.2">
      <c r="B270" s="33"/>
      <c r="C270" s="129" t="s">
        <v>388</v>
      </c>
      <c r="D270" s="129" t="s">
        <v>151</v>
      </c>
      <c r="E270" s="130" t="s">
        <v>389</v>
      </c>
      <c r="F270" s="131" t="s">
        <v>390</v>
      </c>
      <c r="G270" s="132" t="s">
        <v>336</v>
      </c>
      <c r="H270" s="133">
        <v>2.5</v>
      </c>
      <c r="I270" s="134"/>
      <c r="J270" s="135">
        <f>ROUND(I270*H270,2)</f>
        <v>0</v>
      </c>
      <c r="K270" s="131" t="s">
        <v>155</v>
      </c>
      <c r="L270" s="33"/>
      <c r="M270" s="136" t="s">
        <v>19</v>
      </c>
      <c r="N270" s="137" t="s">
        <v>47</v>
      </c>
      <c r="P270" s="138">
        <f>O270*H270</f>
        <v>0</v>
      </c>
      <c r="Q270" s="138">
        <v>0</v>
      </c>
      <c r="R270" s="138">
        <f>Q270*H270</f>
        <v>0</v>
      </c>
      <c r="S270" s="138">
        <v>8.9999999999999993E-3</v>
      </c>
      <c r="T270" s="138">
        <f>S270*H270</f>
        <v>2.2499999999999999E-2</v>
      </c>
      <c r="U270" s="329" t="s">
        <v>19</v>
      </c>
      <c r="V270" s="1" t="str">
        <f t="shared" si="2"/>
        <v/>
      </c>
      <c r="AR270" s="140" t="s">
        <v>156</v>
      </c>
      <c r="AT270" s="140" t="s">
        <v>151</v>
      </c>
      <c r="AU270" s="140" t="s">
        <v>88</v>
      </c>
      <c r="AY270" s="18" t="s">
        <v>148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8" t="s">
        <v>88</v>
      </c>
      <c r="BK270" s="141">
        <f>ROUND(I270*H270,2)</f>
        <v>0</v>
      </c>
      <c r="BL270" s="18" t="s">
        <v>156</v>
      </c>
      <c r="BM270" s="140" t="s">
        <v>391</v>
      </c>
    </row>
    <row r="271" spans="2:65" s="1" customFormat="1" ht="11.25" x14ac:dyDescent="0.2">
      <c r="B271" s="33"/>
      <c r="D271" s="142" t="s">
        <v>158</v>
      </c>
      <c r="F271" s="143" t="s">
        <v>392</v>
      </c>
      <c r="I271" s="144"/>
      <c r="L271" s="33"/>
      <c r="M271" s="145"/>
      <c r="U271" s="330"/>
      <c r="V271" s="1" t="str">
        <f t="shared" si="2"/>
        <v/>
      </c>
      <c r="AT271" s="18" t="s">
        <v>158</v>
      </c>
      <c r="AU271" s="18" t="s">
        <v>88</v>
      </c>
    </row>
    <row r="272" spans="2:65" s="13" customFormat="1" ht="11.25" x14ac:dyDescent="0.2">
      <c r="B272" s="152"/>
      <c r="D272" s="147" t="s">
        <v>160</v>
      </c>
      <c r="E272" s="153" t="s">
        <v>19</v>
      </c>
      <c r="F272" s="154" t="s">
        <v>393</v>
      </c>
      <c r="H272" s="155">
        <v>2.5</v>
      </c>
      <c r="I272" s="156"/>
      <c r="L272" s="152"/>
      <c r="M272" s="157"/>
      <c r="U272" s="332"/>
      <c r="V272" s="1" t="str">
        <f t="shared" si="2"/>
        <v/>
      </c>
      <c r="AT272" s="153" t="s">
        <v>160</v>
      </c>
      <c r="AU272" s="153" t="s">
        <v>88</v>
      </c>
      <c r="AV272" s="13" t="s">
        <v>88</v>
      </c>
      <c r="AW272" s="13" t="s">
        <v>36</v>
      </c>
      <c r="AX272" s="13" t="s">
        <v>75</v>
      </c>
      <c r="AY272" s="153" t="s">
        <v>148</v>
      </c>
    </row>
    <row r="273" spans="2:65" s="14" customFormat="1" ht="11.25" x14ac:dyDescent="0.2">
      <c r="B273" s="158"/>
      <c r="D273" s="147" t="s">
        <v>160</v>
      </c>
      <c r="E273" s="159" t="s">
        <v>19</v>
      </c>
      <c r="F273" s="160" t="s">
        <v>163</v>
      </c>
      <c r="H273" s="161">
        <v>2.5</v>
      </c>
      <c r="I273" s="162"/>
      <c r="L273" s="158"/>
      <c r="M273" s="163"/>
      <c r="U273" s="333"/>
      <c r="V273" s="1" t="str">
        <f t="shared" si="2"/>
        <v/>
      </c>
      <c r="AT273" s="159" t="s">
        <v>160</v>
      </c>
      <c r="AU273" s="159" t="s">
        <v>88</v>
      </c>
      <c r="AV273" s="14" t="s">
        <v>156</v>
      </c>
      <c r="AW273" s="14" t="s">
        <v>36</v>
      </c>
      <c r="AX273" s="14" t="s">
        <v>82</v>
      </c>
      <c r="AY273" s="159" t="s">
        <v>148</v>
      </c>
    </row>
    <row r="274" spans="2:65" s="1" customFormat="1" ht="24.2" customHeight="1" x14ac:dyDescent="0.2">
      <c r="B274" s="33"/>
      <c r="C274" s="129" t="s">
        <v>394</v>
      </c>
      <c r="D274" s="129" t="s">
        <v>151</v>
      </c>
      <c r="E274" s="130" t="s">
        <v>395</v>
      </c>
      <c r="F274" s="131" t="s">
        <v>396</v>
      </c>
      <c r="G274" s="132" t="s">
        <v>336</v>
      </c>
      <c r="H274" s="133">
        <v>1.25</v>
      </c>
      <c r="I274" s="134"/>
      <c r="J274" s="135">
        <f>ROUND(I274*H274,2)</f>
        <v>0</v>
      </c>
      <c r="K274" s="131" t="s">
        <v>155</v>
      </c>
      <c r="L274" s="33"/>
      <c r="M274" s="136" t="s">
        <v>19</v>
      </c>
      <c r="N274" s="137" t="s">
        <v>47</v>
      </c>
      <c r="P274" s="138">
        <f>O274*H274</f>
        <v>0</v>
      </c>
      <c r="Q274" s="138">
        <v>0</v>
      </c>
      <c r="R274" s="138">
        <f>Q274*H274</f>
        <v>0</v>
      </c>
      <c r="S274" s="138">
        <v>6.5000000000000002E-2</v>
      </c>
      <c r="T274" s="138">
        <f>S274*H274</f>
        <v>8.1250000000000003E-2</v>
      </c>
      <c r="U274" s="329" t="s">
        <v>19</v>
      </c>
      <c r="V274" s="1" t="str">
        <f t="shared" si="2"/>
        <v/>
      </c>
      <c r="AR274" s="140" t="s">
        <v>156</v>
      </c>
      <c r="AT274" s="140" t="s">
        <v>151</v>
      </c>
      <c r="AU274" s="140" t="s">
        <v>88</v>
      </c>
      <c r="AY274" s="18" t="s">
        <v>148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8" t="s">
        <v>88</v>
      </c>
      <c r="BK274" s="141">
        <f>ROUND(I274*H274,2)</f>
        <v>0</v>
      </c>
      <c r="BL274" s="18" t="s">
        <v>156</v>
      </c>
      <c r="BM274" s="140" t="s">
        <v>397</v>
      </c>
    </row>
    <row r="275" spans="2:65" s="1" customFormat="1" ht="11.25" x14ac:dyDescent="0.2">
      <c r="B275" s="33"/>
      <c r="D275" s="142" t="s">
        <v>158</v>
      </c>
      <c r="F275" s="143" t="s">
        <v>398</v>
      </c>
      <c r="I275" s="144"/>
      <c r="L275" s="33"/>
      <c r="M275" s="145"/>
      <c r="U275" s="330"/>
      <c r="V275" s="1" t="str">
        <f t="shared" si="2"/>
        <v/>
      </c>
      <c r="AT275" s="18" t="s">
        <v>158</v>
      </c>
      <c r="AU275" s="18" t="s">
        <v>88</v>
      </c>
    </row>
    <row r="276" spans="2:65" s="12" customFormat="1" ht="11.25" x14ac:dyDescent="0.2">
      <c r="B276" s="146"/>
      <c r="D276" s="147" t="s">
        <v>160</v>
      </c>
      <c r="E276" s="148" t="s">
        <v>19</v>
      </c>
      <c r="F276" s="149" t="s">
        <v>399</v>
      </c>
      <c r="H276" s="148" t="s">
        <v>19</v>
      </c>
      <c r="I276" s="150"/>
      <c r="L276" s="146"/>
      <c r="M276" s="151"/>
      <c r="U276" s="331"/>
      <c r="V276" s="1" t="str">
        <f t="shared" si="2"/>
        <v/>
      </c>
      <c r="AT276" s="148" t="s">
        <v>160</v>
      </c>
      <c r="AU276" s="148" t="s">
        <v>88</v>
      </c>
      <c r="AV276" s="12" t="s">
        <v>82</v>
      </c>
      <c r="AW276" s="12" t="s">
        <v>36</v>
      </c>
      <c r="AX276" s="12" t="s">
        <v>75</v>
      </c>
      <c r="AY276" s="148" t="s">
        <v>148</v>
      </c>
    </row>
    <row r="277" spans="2:65" s="13" customFormat="1" ht="11.25" x14ac:dyDescent="0.2">
      <c r="B277" s="152"/>
      <c r="D277" s="147" t="s">
        <v>160</v>
      </c>
      <c r="E277" s="153" t="s">
        <v>19</v>
      </c>
      <c r="F277" s="154" t="s">
        <v>400</v>
      </c>
      <c r="H277" s="155">
        <v>1.25</v>
      </c>
      <c r="I277" s="156"/>
      <c r="L277" s="152"/>
      <c r="M277" s="157"/>
      <c r="U277" s="332"/>
      <c r="V277" s="1" t="str">
        <f t="shared" si="2"/>
        <v/>
      </c>
      <c r="AT277" s="153" t="s">
        <v>160</v>
      </c>
      <c r="AU277" s="153" t="s">
        <v>88</v>
      </c>
      <c r="AV277" s="13" t="s">
        <v>88</v>
      </c>
      <c r="AW277" s="13" t="s">
        <v>36</v>
      </c>
      <c r="AX277" s="13" t="s">
        <v>75</v>
      </c>
      <c r="AY277" s="153" t="s">
        <v>148</v>
      </c>
    </row>
    <row r="278" spans="2:65" s="14" customFormat="1" ht="11.25" x14ac:dyDescent="0.2">
      <c r="B278" s="158"/>
      <c r="D278" s="147" t="s">
        <v>160</v>
      </c>
      <c r="E278" s="159" t="s">
        <v>19</v>
      </c>
      <c r="F278" s="160" t="s">
        <v>163</v>
      </c>
      <c r="H278" s="161">
        <v>1.25</v>
      </c>
      <c r="I278" s="162"/>
      <c r="L278" s="158"/>
      <c r="M278" s="163"/>
      <c r="U278" s="333"/>
      <c r="V278" s="1" t="str">
        <f t="shared" si="2"/>
        <v/>
      </c>
      <c r="AT278" s="159" t="s">
        <v>160</v>
      </c>
      <c r="AU278" s="159" t="s">
        <v>88</v>
      </c>
      <c r="AV278" s="14" t="s">
        <v>156</v>
      </c>
      <c r="AW278" s="14" t="s">
        <v>36</v>
      </c>
      <c r="AX278" s="14" t="s">
        <v>82</v>
      </c>
      <c r="AY278" s="159" t="s">
        <v>148</v>
      </c>
    </row>
    <row r="279" spans="2:65" s="1" customFormat="1" ht="16.5" customHeight="1" x14ac:dyDescent="0.2">
      <c r="B279" s="33"/>
      <c r="C279" s="129" t="s">
        <v>401</v>
      </c>
      <c r="D279" s="129" t="s">
        <v>151</v>
      </c>
      <c r="E279" s="130" t="s">
        <v>402</v>
      </c>
      <c r="F279" s="131" t="s">
        <v>403</v>
      </c>
      <c r="G279" s="132" t="s">
        <v>336</v>
      </c>
      <c r="H279" s="133">
        <v>67</v>
      </c>
      <c r="I279" s="134"/>
      <c r="J279" s="135">
        <f>ROUND(I279*H279,2)</f>
        <v>0</v>
      </c>
      <c r="K279" s="131" t="s">
        <v>155</v>
      </c>
      <c r="L279" s="33"/>
      <c r="M279" s="136" t="s">
        <v>19</v>
      </c>
      <c r="N279" s="137" t="s">
        <v>47</v>
      </c>
      <c r="P279" s="138">
        <f>O279*H279</f>
        <v>0</v>
      </c>
      <c r="Q279" s="138">
        <v>3.0000000000000001E-5</v>
      </c>
      <c r="R279" s="138">
        <f>Q279*H279</f>
        <v>2.0100000000000001E-3</v>
      </c>
      <c r="S279" s="138">
        <v>3.0000000000000001E-3</v>
      </c>
      <c r="T279" s="138">
        <f>S279*H279</f>
        <v>0.20100000000000001</v>
      </c>
      <c r="U279" s="329" t="s">
        <v>19</v>
      </c>
      <c r="V279" s="1" t="str">
        <f t="shared" si="2"/>
        <v/>
      </c>
      <c r="AR279" s="140" t="s">
        <v>156</v>
      </c>
      <c r="AT279" s="140" t="s">
        <v>151</v>
      </c>
      <c r="AU279" s="140" t="s">
        <v>88</v>
      </c>
      <c r="AY279" s="18" t="s">
        <v>148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8" t="s">
        <v>88</v>
      </c>
      <c r="BK279" s="141">
        <f>ROUND(I279*H279,2)</f>
        <v>0</v>
      </c>
      <c r="BL279" s="18" t="s">
        <v>156</v>
      </c>
      <c r="BM279" s="140" t="s">
        <v>404</v>
      </c>
    </row>
    <row r="280" spans="2:65" s="1" customFormat="1" ht="11.25" x14ac:dyDescent="0.2">
      <c r="B280" s="33"/>
      <c r="D280" s="142" t="s">
        <v>158</v>
      </c>
      <c r="F280" s="143" t="s">
        <v>405</v>
      </c>
      <c r="I280" s="144"/>
      <c r="L280" s="33"/>
      <c r="M280" s="145"/>
      <c r="U280" s="330"/>
      <c r="V280" s="1" t="str">
        <f t="shared" si="2"/>
        <v/>
      </c>
      <c r="AT280" s="18" t="s">
        <v>158</v>
      </c>
      <c r="AU280" s="18" t="s">
        <v>88</v>
      </c>
    </row>
    <row r="281" spans="2:65" s="1" customFormat="1" ht="19.5" x14ac:dyDescent="0.2">
      <c r="B281" s="33"/>
      <c r="D281" s="147" t="s">
        <v>238</v>
      </c>
      <c r="F281" s="164" t="s">
        <v>239</v>
      </c>
      <c r="I281" s="144"/>
      <c r="L281" s="33"/>
      <c r="M281" s="145"/>
      <c r="U281" s="330"/>
      <c r="V281" s="1" t="str">
        <f t="shared" si="2"/>
        <v/>
      </c>
      <c r="AT281" s="18" t="s">
        <v>238</v>
      </c>
      <c r="AU281" s="18" t="s">
        <v>88</v>
      </c>
    </row>
    <row r="282" spans="2:65" s="13" customFormat="1" ht="11.25" x14ac:dyDescent="0.2">
      <c r="B282" s="152"/>
      <c r="D282" s="147" t="s">
        <v>160</v>
      </c>
      <c r="E282" s="153" t="s">
        <v>19</v>
      </c>
      <c r="F282" s="154" t="s">
        <v>406</v>
      </c>
      <c r="H282" s="155">
        <v>67</v>
      </c>
      <c r="I282" s="156"/>
      <c r="L282" s="152"/>
      <c r="M282" s="157"/>
      <c r="U282" s="332"/>
      <c r="V282" s="1" t="str">
        <f t="shared" si="2"/>
        <v/>
      </c>
      <c r="AT282" s="153" t="s">
        <v>160</v>
      </c>
      <c r="AU282" s="153" t="s">
        <v>88</v>
      </c>
      <c r="AV282" s="13" t="s">
        <v>88</v>
      </c>
      <c r="AW282" s="13" t="s">
        <v>36</v>
      </c>
      <c r="AX282" s="13" t="s">
        <v>75</v>
      </c>
      <c r="AY282" s="153" t="s">
        <v>148</v>
      </c>
    </row>
    <row r="283" spans="2:65" s="14" customFormat="1" ht="11.25" x14ac:dyDescent="0.2">
      <c r="B283" s="158"/>
      <c r="D283" s="147" t="s">
        <v>160</v>
      </c>
      <c r="E283" s="159" t="s">
        <v>19</v>
      </c>
      <c r="F283" s="160" t="s">
        <v>163</v>
      </c>
      <c r="H283" s="161">
        <v>67</v>
      </c>
      <c r="I283" s="162"/>
      <c r="L283" s="158"/>
      <c r="M283" s="163"/>
      <c r="U283" s="333"/>
      <c r="V283" s="1" t="str">
        <f t="shared" si="2"/>
        <v/>
      </c>
      <c r="AT283" s="159" t="s">
        <v>160</v>
      </c>
      <c r="AU283" s="159" t="s">
        <v>88</v>
      </c>
      <c r="AV283" s="14" t="s">
        <v>156</v>
      </c>
      <c r="AW283" s="14" t="s">
        <v>36</v>
      </c>
      <c r="AX283" s="14" t="s">
        <v>82</v>
      </c>
      <c r="AY283" s="159" t="s">
        <v>148</v>
      </c>
    </row>
    <row r="284" spans="2:65" s="1" customFormat="1" ht="24.2" customHeight="1" x14ac:dyDescent="0.2">
      <c r="B284" s="33"/>
      <c r="C284" s="129" t="s">
        <v>407</v>
      </c>
      <c r="D284" s="129" t="s">
        <v>151</v>
      </c>
      <c r="E284" s="130" t="s">
        <v>408</v>
      </c>
      <c r="F284" s="131" t="s">
        <v>409</v>
      </c>
      <c r="G284" s="132" t="s">
        <v>174</v>
      </c>
      <c r="H284" s="133">
        <v>10.605</v>
      </c>
      <c r="I284" s="134"/>
      <c r="J284" s="135">
        <f>ROUND(I284*H284,2)</f>
        <v>0</v>
      </c>
      <c r="K284" s="131" t="s">
        <v>155</v>
      </c>
      <c r="L284" s="33"/>
      <c r="M284" s="136" t="s">
        <v>19</v>
      </c>
      <c r="N284" s="137" t="s">
        <v>47</v>
      </c>
      <c r="P284" s="138">
        <f>O284*H284</f>
        <v>0</v>
      </c>
      <c r="Q284" s="138">
        <v>0</v>
      </c>
      <c r="R284" s="138">
        <f>Q284*H284</f>
        <v>0</v>
      </c>
      <c r="S284" s="138">
        <v>7.5999999999999998E-2</v>
      </c>
      <c r="T284" s="138">
        <f>S284*H284</f>
        <v>0.80598000000000003</v>
      </c>
      <c r="U284" s="329" t="s">
        <v>19</v>
      </c>
      <c r="V284" s="1" t="str">
        <f t="shared" si="2"/>
        <v/>
      </c>
      <c r="AR284" s="140" t="s">
        <v>156</v>
      </c>
      <c r="AT284" s="140" t="s">
        <v>151</v>
      </c>
      <c r="AU284" s="140" t="s">
        <v>88</v>
      </c>
      <c r="AY284" s="18" t="s">
        <v>148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8" t="s">
        <v>88</v>
      </c>
      <c r="BK284" s="141">
        <f>ROUND(I284*H284,2)</f>
        <v>0</v>
      </c>
      <c r="BL284" s="18" t="s">
        <v>156</v>
      </c>
      <c r="BM284" s="140" t="s">
        <v>410</v>
      </c>
    </row>
    <row r="285" spans="2:65" s="1" customFormat="1" ht="11.25" x14ac:dyDescent="0.2">
      <c r="B285" s="33"/>
      <c r="D285" s="142" t="s">
        <v>158</v>
      </c>
      <c r="F285" s="143" t="s">
        <v>411</v>
      </c>
      <c r="I285" s="144"/>
      <c r="L285" s="33"/>
      <c r="M285" s="145"/>
      <c r="U285" s="330"/>
      <c r="V285" s="1" t="str">
        <f t="shared" si="2"/>
        <v/>
      </c>
      <c r="AT285" s="18" t="s">
        <v>158</v>
      </c>
      <c r="AU285" s="18" t="s">
        <v>88</v>
      </c>
    </row>
    <row r="286" spans="2:65" s="13" customFormat="1" ht="11.25" x14ac:dyDescent="0.2">
      <c r="B286" s="152"/>
      <c r="D286" s="147" t="s">
        <v>160</v>
      </c>
      <c r="E286" s="153" t="s">
        <v>19</v>
      </c>
      <c r="F286" s="154" t="s">
        <v>412</v>
      </c>
      <c r="H286" s="155">
        <v>6.8250000000000002</v>
      </c>
      <c r="I286" s="156"/>
      <c r="L286" s="152"/>
      <c r="M286" s="157"/>
      <c r="U286" s="332"/>
      <c r="V286" s="1" t="str">
        <f t="shared" si="2"/>
        <v/>
      </c>
      <c r="AT286" s="153" t="s">
        <v>160</v>
      </c>
      <c r="AU286" s="153" t="s">
        <v>88</v>
      </c>
      <c r="AV286" s="13" t="s">
        <v>88</v>
      </c>
      <c r="AW286" s="13" t="s">
        <v>36</v>
      </c>
      <c r="AX286" s="13" t="s">
        <v>75</v>
      </c>
      <c r="AY286" s="153" t="s">
        <v>148</v>
      </c>
    </row>
    <row r="287" spans="2:65" s="13" customFormat="1" ht="11.25" x14ac:dyDescent="0.2">
      <c r="B287" s="152"/>
      <c r="D287" s="147" t="s">
        <v>160</v>
      </c>
      <c r="E287" s="153" t="s">
        <v>19</v>
      </c>
      <c r="F287" s="154" t="s">
        <v>413</v>
      </c>
      <c r="H287" s="155">
        <v>3.78</v>
      </c>
      <c r="I287" s="156"/>
      <c r="L287" s="152"/>
      <c r="M287" s="157"/>
      <c r="U287" s="332"/>
      <c r="V287" s="1" t="str">
        <f t="shared" si="2"/>
        <v/>
      </c>
      <c r="AT287" s="153" t="s">
        <v>160</v>
      </c>
      <c r="AU287" s="153" t="s">
        <v>88</v>
      </c>
      <c r="AV287" s="13" t="s">
        <v>88</v>
      </c>
      <c r="AW287" s="13" t="s">
        <v>36</v>
      </c>
      <c r="AX287" s="13" t="s">
        <v>75</v>
      </c>
      <c r="AY287" s="153" t="s">
        <v>148</v>
      </c>
    </row>
    <row r="288" spans="2:65" s="14" customFormat="1" ht="11.25" x14ac:dyDescent="0.2">
      <c r="B288" s="158"/>
      <c r="D288" s="147" t="s">
        <v>160</v>
      </c>
      <c r="E288" s="159" t="s">
        <v>19</v>
      </c>
      <c r="F288" s="160" t="s">
        <v>163</v>
      </c>
      <c r="H288" s="161">
        <v>10.605</v>
      </c>
      <c r="I288" s="162"/>
      <c r="L288" s="158"/>
      <c r="M288" s="163"/>
      <c r="U288" s="333"/>
      <c r="V288" s="1" t="str">
        <f t="shared" si="2"/>
        <v/>
      </c>
      <c r="AT288" s="159" t="s">
        <v>160</v>
      </c>
      <c r="AU288" s="159" t="s">
        <v>88</v>
      </c>
      <c r="AV288" s="14" t="s">
        <v>156</v>
      </c>
      <c r="AW288" s="14" t="s">
        <v>36</v>
      </c>
      <c r="AX288" s="14" t="s">
        <v>82</v>
      </c>
      <c r="AY288" s="159" t="s">
        <v>148</v>
      </c>
    </row>
    <row r="289" spans="2:65" s="1" customFormat="1" ht="16.5" customHeight="1" x14ac:dyDescent="0.2">
      <c r="B289" s="33"/>
      <c r="C289" s="129" t="s">
        <v>414</v>
      </c>
      <c r="D289" s="129" t="s">
        <v>151</v>
      </c>
      <c r="E289" s="130" t="s">
        <v>415</v>
      </c>
      <c r="F289" s="131" t="s">
        <v>416</v>
      </c>
      <c r="G289" s="132" t="s">
        <v>291</v>
      </c>
      <c r="H289" s="133">
        <v>1.843</v>
      </c>
      <c r="I289" s="134"/>
      <c r="J289" s="135">
        <f>ROUND(I289*H289,2)</f>
        <v>0</v>
      </c>
      <c r="K289" s="131" t="s">
        <v>155</v>
      </c>
      <c r="L289" s="33"/>
      <c r="M289" s="136" t="s">
        <v>19</v>
      </c>
      <c r="N289" s="137" t="s">
        <v>47</v>
      </c>
      <c r="P289" s="138">
        <f>O289*H289</f>
        <v>0</v>
      </c>
      <c r="Q289" s="138">
        <v>0</v>
      </c>
      <c r="R289" s="138">
        <f>Q289*H289</f>
        <v>0</v>
      </c>
      <c r="S289" s="138">
        <v>2.2000000000000002</v>
      </c>
      <c r="T289" s="138">
        <f>S289*H289</f>
        <v>4.0546000000000006</v>
      </c>
      <c r="U289" s="329" t="s">
        <v>19</v>
      </c>
      <c r="V289" s="1" t="str">
        <f t="shared" si="2"/>
        <v/>
      </c>
      <c r="AR289" s="140" t="s">
        <v>156</v>
      </c>
      <c r="AT289" s="140" t="s">
        <v>151</v>
      </c>
      <c r="AU289" s="140" t="s">
        <v>88</v>
      </c>
      <c r="AY289" s="18" t="s">
        <v>148</v>
      </c>
      <c r="BE289" s="141">
        <f>IF(N289="základní",J289,0)</f>
        <v>0</v>
      </c>
      <c r="BF289" s="141">
        <f>IF(N289="snížená",J289,0)</f>
        <v>0</v>
      </c>
      <c r="BG289" s="141">
        <f>IF(N289="zákl. přenesená",J289,0)</f>
        <v>0</v>
      </c>
      <c r="BH289" s="141">
        <f>IF(N289="sníž. přenesená",J289,0)</f>
        <v>0</v>
      </c>
      <c r="BI289" s="141">
        <f>IF(N289="nulová",J289,0)</f>
        <v>0</v>
      </c>
      <c r="BJ289" s="18" t="s">
        <v>88</v>
      </c>
      <c r="BK289" s="141">
        <f>ROUND(I289*H289,2)</f>
        <v>0</v>
      </c>
      <c r="BL289" s="18" t="s">
        <v>156</v>
      </c>
      <c r="BM289" s="140" t="s">
        <v>417</v>
      </c>
    </row>
    <row r="290" spans="2:65" s="1" customFormat="1" ht="11.25" x14ac:dyDescent="0.2">
      <c r="B290" s="33"/>
      <c r="D290" s="142" t="s">
        <v>158</v>
      </c>
      <c r="F290" s="143" t="s">
        <v>418</v>
      </c>
      <c r="I290" s="144"/>
      <c r="L290" s="33"/>
      <c r="M290" s="145"/>
      <c r="U290" s="330"/>
      <c r="V290" s="1" t="str">
        <f t="shared" si="2"/>
        <v/>
      </c>
      <c r="AT290" s="18" t="s">
        <v>158</v>
      </c>
      <c r="AU290" s="18" t="s">
        <v>88</v>
      </c>
    </row>
    <row r="291" spans="2:65" s="12" customFormat="1" ht="11.25" x14ac:dyDescent="0.2">
      <c r="B291" s="146"/>
      <c r="D291" s="147" t="s">
        <v>160</v>
      </c>
      <c r="E291" s="148" t="s">
        <v>19</v>
      </c>
      <c r="F291" s="149" t="s">
        <v>419</v>
      </c>
      <c r="H291" s="148" t="s">
        <v>19</v>
      </c>
      <c r="I291" s="150"/>
      <c r="L291" s="146"/>
      <c r="M291" s="151"/>
      <c r="U291" s="331"/>
      <c r="V291" s="1" t="str">
        <f t="shared" si="2"/>
        <v/>
      </c>
      <c r="AT291" s="148" t="s">
        <v>160</v>
      </c>
      <c r="AU291" s="148" t="s">
        <v>88</v>
      </c>
      <c r="AV291" s="12" t="s">
        <v>82</v>
      </c>
      <c r="AW291" s="12" t="s">
        <v>36</v>
      </c>
      <c r="AX291" s="12" t="s">
        <v>75</v>
      </c>
      <c r="AY291" s="148" t="s">
        <v>148</v>
      </c>
    </row>
    <row r="292" spans="2:65" s="13" customFormat="1" ht="11.25" x14ac:dyDescent="0.2">
      <c r="B292" s="152"/>
      <c r="D292" s="147" t="s">
        <v>160</v>
      </c>
      <c r="E292" s="153" t="s">
        <v>19</v>
      </c>
      <c r="F292" s="154" t="s">
        <v>420</v>
      </c>
      <c r="H292" s="155">
        <v>0.91200000000000003</v>
      </c>
      <c r="I292" s="156"/>
      <c r="L292" s="152"/>
      <c r="M292" s="157"/>
      <c r="U292" s="332"/>
      <c r="V292" s="1" t="str">
        <f t="shared" si="2"/>
        <v/>
      </c>
      <c r="AT292" s="153" t="s">
        <v>160</v>
      </c>
      <c r="AU292" s="153" t="s">
        <v>88</v>
      </c>
      <c r="AV292" s="13" t="s">
        <v>88</v>
      </c>
      <c r="AW292" s="13" t="s">
        <v>36</v>
      </c>
      <c r="AX292" s="13" t="s">
        <v>75</v>
      </c>
      <c r="AY292" s="153" t="s">
        <v>148</v>
      </c>
    </row>
    <row r="293" spans="2:65" s="13" customFormat="1" ht="11.25" x14ac:dyDescent="0.2">
      <c r="B293" s="152"/>
      <c r="D293" s="147" t="s">
        <v>160</v>
      </c>
      <c r="E293" s="153" t="s">
        <v>19</v>
      </c>
      <c r="F293" s="154" t="s">
        <v>421</v>
      </c>
      <c r="H293" s="155">
        <v>0.151</v>
      </c>
      <c r="I293" s="156"/>
      <c r="L293" s="152"/>
      <c r="M293" s="157"/>
      <c r="U293" s="332"/>
      <c r="V293" s="1" t="str">
        <f t="shared" si="2"/>
        <v/>
      </c>
      <c r="AT293" s="153" t="s">
        <v>160</v>
      </c>
      <c r="AU293" s="153" t="s">
        <v>88</v>
      </c>
      <c r="AV293" s="13" t="s">
        <v>88</v>
      </c>
      <c r="AW293" s="13" t="s">
        <v>36</v>
      </c>
      <c r="AX293" s="13" t="s">
        <v>75</v>
      </c>
      <c r="AY293" s="153" t="s">
        <v>148</v>
      </c>
    </row>
    <row r="294" spans="2:65" s="13" customFormat="1" ht="11.25" x14ac:dyDescent="0.2">
      <c r="B294" s="152"/>
      <c r="D294" s="147" t="s">
        <v>160</v>
      </c>
      <c r="E294" s="153" t="s">
        <v>19</v>
      </c>
      <c r="F294" s="154" t="s">
        <v>422</v>
      </c>
      <c r="H294" s="155">
        <v>0.27900000000000003</v>
      </c>
      <c r="I294" s="156"/>
      <c r="L294" s="152"/>
      <c r="M294" s="157"/>
      <c r="U294" s="332"/>
      <c r="V294" s="1" t="str">
        <f t="shared" si="2"/>
        <v/>
      </c>
      <c r="AT294" s="153" t="s">
        <v>160</v>
      </c>
      <c r="AU294" s="153" t="s">
        <v>88</v>
      </c>
      <c r="AV294" s="13" t="s">
        <v>88</v>
      </c>
      <c r="AW294" s="13" t="s">
        <v>36</v>
      </c>
      <c r="AX294" s="13" t="s">
        <v>75</v>
      </c>
      <c r="AY294" s="153" t="s">
        <v>148</v>
      </c>
    </row>
    <row r="295" spans="2:65" s="13" customFormat="1" ht="11.25" x14ac:dyDescent="0.2">
      <c r="B295" s="152"/>
      <c r="D295" s="147" t="s">
        <v>160</v>
      </c>
      <c r="E295" s="153" t="s">
        <v>19</v>
      </c>
      <c r="F295" s="154" t="s">
        <v>423</v>
      </c>
      <c r="H295" s="155">
        <v>0.36099999999999999</v>
      </c>
      <c r="I295" s="156"/>
      <c r="L295" s="152"/>
      <c r="M295" s="157"/>
      <c r="U295" s="332"/>
      <c r="V295" s="1" t="str">
        <f t="shared" si="2"/>
        <v/>
      </c>
      <c r="AT295" s="153" t="s">
        <v>160</v>
      </c>
      <c r="AU295" s="153" t="s">
        <v>88</v>
      </c>
      <c r="AV295" s="13" t="s">
        <v>88</v>
      </c>
      <c r="AW295" s="13" t="s">
        <v>36</v>
      </c>
      <c r="AX295" s="13" t="s">
        <v>75</v>
      </c>
      <c r="AY295" s="153" t="s">
        <v>148</v>
      </c>
    </row>
    <row r="296" spans="2:65" s="13" customFormat="1" ht="11.25" x14ac:dyDescent="0.2">
      <c r="B296" s="152"/>
      <c r="D296" s="147" t="s">
        <v>160</v>
      </c>
      <c r="E296" s="153" t="s">
        <v>19</v>
      </c>
      <c r="F296" s="154" t="s">
        <v>424</v>
      </c>
      <c r="H296" s="155">
        <v>0.14000000000000001</v>
      </c>
      <c r="I296" s="156"/>
      <c r="L296" s="152"/>
      <c r="M296" s="157"/>
      <c r="U296" s="332"/>
      <c r="V296" s="1" t="str">
        <f t="shared" si="2"/>
        <v/>
      </c>
      <c r="AT296" s="153" t="s">
        <v>160</v>
      </c>
      <c r="AU296" s="153" t="s">
        <v>88</v>
      </c>
      <c r="AV296" s="13" t="s">
        <v>88</v>
      </c>
      <c r="AW296" s="13" t="s">
        <v>36</v>
      </c>
      <c r="AX296" s="13" t="s">
        <v>75</v>
      </c>
      <c r="AY296" s="153" t="s">
        <v>148</v>
      </c>
    </row>
    <row r="297" spans="2:65" s="14" customFormat="1" ht="11.25" x14ac:dyDescent="0.2">
      <c r="B297" s="158"/>
      <c r="D297" s="147" t="s">
        <v>160</v>
      </c>
      <c r="E297" s="159" t="s">
        <v>19</v>
      </c>
      <c r="F297" s="160" t="s">
        <v>163</v>
      </c>
      <c r="H297" s="161">
        <v>1.843</v>
      </c>
      <c r="I297" s="162"/>
      <c r="L297" s="158"/>
      <c r="M297" s="163"/>
      <c r="U297" s="333"/>
      <c r="V297" s="1" t="str">
        <f t="shared" si="2"/>
        <v/>
      </c>
      <c r="AT297" s="159" t="s">
        <v>160</v>
      </c>
      <c r="AU297" s="159" t="s">
        <v>88</v>
      </c>
      <c r="AV297" s="14" t="s">
        <v>156</v>
      </c>
      <c r="AW297" s="14" t="s">
        <v>36</v>
      </c>
      <c r="AX297" s="14" t="s">
        <v>82</v>
      </c>
      <c r="AY297" s="159" t="s">
        <v>148</v>
      </c>
    </row>
    <row r="298" spans="2:65" s="1" customFormat="1" ht="16.5" customHeight="1" x14ac:dyDescent="0.2">
      <c r="B298" s="33"/>
      <c r="C298" s="129" t="s">
        <v>425</v>
      </c>
      <c r="D298" s="129" t="s">
        <v>151</v>
      </c>
      <c r="E298" s="130" t="s">
        <v>426</v>
      </c>
      <c r="F298" s="131" t="s">
        <v>427</v>
      </c>
      <c r="G298" s="132" t="s">
        <v>174</v>
      </c>
      <c r="H298" s="133">
        <v>47.36</v>
      </c>
      <c r="I298" s="134"/>
      <c r="J298" s="135">
        <f>ROUND(I298*H298,2)</f>
        <v>0</v>
      </c>
      <c r="K298" s="131" t="s">
        <v>19</v>
      </c>
      <c r="L298" s="33"/>
      <c r="M298" s="136" t="s">
        <v>19</v>
      </c>
      <c r="N298" s="137" t="s">
        <v>47</v>
      </c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8">
        <f>S298*H298</f>
        <v>0</v>
      </c>
      <c r="U298" s="329" t="s">
        <v>19</v>
      </c>
      <c r="V298" s="1" t="str">
        <f t="shared" ref="V298:V361" si="3">IF(U298="investice",J298,"")</f>
        <v/>
      </c>
      <c r="AR298" s="140" t="s">
        <v>156</v>
      </c>
      <c r="AT298" s="140" t="s">
        <v>151</v>
      </c>
      <c r="AU298" s="140" t="s">
        <v>88</v>
      </c>
      <c r="AY298" s="18" t="s">
        <v>148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8" t="s">
        <v>88</v>
      </c>
      <c r="BK298" s="141">
        <f>ROUND(I298*H298,2)</f>
        <v>0</v>
      </c>
      <c r="BL298" s="18" t="s">
        <v>156</v>
      </c>
      <c r="BM298" s="140" t="s">
        <v>428</v>
      </c>
    </row>
    <row r="299" spans="2:65" s="13" customFormat="1" ht="11.25" x14ac:dyDescent="0.2">
      <c r="B299" s="152"/>
      <c r="D299" s="147" t="s">
        <v>160</v>
      </c>
      <c r="E299" s="153" t="s">
        <v>19</v>
      </c>
      <c r="F299" s="154" t="s">
        <v>429</v>
      </c>
      <c r="H299" s="155">
        <v>47.36</v>
      </c>
      <c r="I299" s="156"/>
      <c r="L299" s="152"/>
      <c r="M299" s="157"/>
      <c r="U299" s="332"/>
      <c r="V299" s="1" t="str">
        <f t="shared" si="3"/>
        <v/>
      </c>
      <c r="AT299" s="153" t="s">
        <v>160</v>
      </c>
      <c r="AU299" s="153" t="s">
        <v>88</v>
      </c>
      <c r="AV299" s="13" t="s">
        <v>88</v>
      </c>
      <c r="AW299" s="13" t="s">
        <v>36</v>
      </c>
      <c r="AX299" s="13" t="s">
        <v>75</v>
      </c>
      <c r="AY299" s="153" t="s">
        <v>148</v>
      </c>
    </row>
    <row r="300" spans="2:65" s="14" customFormat="1" ht="11.25" x14ac:dyDescent="0.2">
      <c r="B300" s="158"/>
      <c r="D300" s="147" t="s">
        <v>160</v>
      </c>
      <c r="E300" s="159" t="s">
        <v>19</v>
      </c>
      <c r="F300" s="160" t="s">
        <v>163</v>
      </c>
      <c r="H300" s="161">
        <v>47.36</v>
      </c>
      <c r="I300" s="162"/>
      <c r="L300" s="158"/>
      <c r="M300" s="163"/>
      <c r="U300" s="333"/>
      <c r="V300" s="1" t="str">
        <f t="shared" si="3"/>
        <v/>
      </c>
      <c r="AT300" s="159" t="s">
        <v>160</v>
      </c>
      <c r="AU300" s="159" t="s">
        <v>88</v>
      </c>
      <c r="AV300" s="14" t="s">
        <v>156</v>
      </c>
      <c r="AW300" s="14" t="s">
        <v>36</v>
      </c>
      <c r="AX300" s="14" t="s">
        <v>82</v>
      </c>
      <c r="AY300" s="159" t="s">
        <v>148</v>
      </c>
    </row>
    <row r="301" spans="2:65" s="1" customFormat="1" ht="21.75" customHeight="1" x14ac:dyDescent="0.2">
      <c r="B301" s="33"/>
      <c r="C301" s="129" t="s">
        <v>430</v>
      </c>
      <c r="D301" s="129" t="s">
        <v>151</v>
      </c>
      <c r="E301" s="130" t="s">
        <v>431</v>
      </c>
      <c r="F301" s="131" t="s">
        <v>432</v>
      </c>
      <c r="G301" s="132" t="s">
        <v>174</v>
      </c>
      <c r="H301" s="133">
        <v>43.22</v>
      </c>
      <c r="I301" s="134"/>
      <c r="J301" s="135">
        <f>ROUND(I301*H301,2)</f>
        <v>0</v>
      </c>
      <c r="K301" s="131" t="s">
        <v>155</v>
      </c>
      <c r="L301" s="33"/>
      <c r="M301" s="136" t="s">
        <v>19</v>
      </c>
      <c r="N301" s="137" t="s">
        <v>47</v>
      </c>
      <c r="P301" s="138">
        <f>O301*H301</f>
        <v>0</v>
      </c>
      <c r="Q301" s="138">
        <v>0</v>
      </c>
      <c r="R301" s="138">
        <f>Q301*H301</f>
        <v>0</v>
      </c>
      <c r="S301" s="138">
        <v>4.0000000000000001E-3</v>
      </c>
      <c r="T301" s="138">
        <f>S301*H301</f>
        <v>0.17288000000000001</v>
      </c>
      <c r="U301" s="329" t="s">
        <v>19</v>
      </c>
      <c r="V301" s="1" t="str">
        <f t="shared" si="3"/>
        <v/>
      </c>
      <c r="AR301" s="140" t="s">
        <v>156</v>
      </c>
      <c r="AT301" s="140" t="s">
        <v>151</v>
      </c>
      <c r="AU301" s="140" t="s">
        <v>88</v>
      </c>
      <c r="AY301" s="18" t="s">
        <v>148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8" t="s">
        <v>88</v>
      </c>
      <c r="BK301" s="141">
        <f>ROUND(I301*H301,2)</f>
        <v>0</v>
      </c>
      <c r="BL301" s="18" t="s">
        <v>156</v>
      </c>
      <c r="BM301" s="140" t="s">
        <v>433</v>
      </c>
    </row>
    <row r="302" spans="2:65" s="1" customFormat="1" ht="11.25" x14ac:dyDescent="0.2">
      <c r="B302" s="33"/>
      <c r="D302" s="142" t="s">
        <v>158</v>
      </c>
      <c r="F302" s="143" t="s">
        <v>434</v>
      </c>
      <c r="I302" s="144"/>
      <c r="L302" s="33"/>
      <c r="M302" s="145"/>
      <c r="U302" s="330"/>
      <c r="V302" s="1" t="str">
        <f t="shared" si="3"/>
        <v/>
      </c>
      <c r="AT302" s="18" t="s">
        <v>158</v>
      </c>
      <c r="AU302" s="18" t="s">
        <v>88</v>
      </c>
    </row>
    <row r="303" spans="2:65" s="12" customFormat="1" ht="11.25" x14ac:dyDescent="0.2">
      <c r="B303" s="146"/>
      <c r="D303" s="147" t="s">
        <v>160</v>
      </c>
      <c r="E303" s="148" t="s">
        <v>19</v>
      </c>
      <c r="F303" s="149" t="s">
        <v>222</v>
      </c>
      <c r="H303" s="148" t="s">
        <v>19</v>
      </c>
      <c r="I303" s="150"/>
      <c r="L303" s="146"/>
      <c r="M303" s="151"/>
      <c r="U303" s="331"/>
      <c r="V303" s="1" t="str">
        <f t="shared" si="3"/>
        <v/>
      </c>
      <c r="AT303" s="148" t="s">
        <v>160</v>
      </c>
      <c r="AU303" s="148" t="s">
        <v>88</v>
      </c>
      <c r="AV303" s="12" t="s">
        <v>82</v>
      </c>
      <c r="AW303" s="12" t="s">
        <v>36</v>
      </c>
      <c r="AX303" s="12" t="s">
        <v>75</v>
      </c>
      <c r="AY303" s="148" t="s">
        <v>148</v>
      </c>
    </row>
    <row r="304" spans="2:65" s="13" customFormat="1" ht="11.25" x14ac:dyDescent="0.2">
      <c r="B304" s="152"/>
      <c r="D304" s="147" t="s">
        <v>160</v>
      </c>
      <c r="E304" s="153" t="s">
        <v>19</v>
      </c>
      <c r="F304" s="154" t="s">
        <v>223</v>
      </c>
      <c r="H304" s="155">
        <v>6.86</v>
      </c>
      <c r="I304" s="156"/>
      <c r="L304" s="152"/>
      <c r="M304" s="157"/>
      <c r="U304" s="332"/>
      <c r="V304" s="1" t="str">
        <f t="shared" si="3"/>
        <v/>
      </c>
      <c r="AT304" s="153" t="s">
        <v>160</v>
      </c>
      <c r="AU304" s="153" t="s">
        <v>88</v>
      </c>
      <c r="AV304" s="13" t="s">
        <v>88</v>
      </c>
      <c r="AW304" s="13" t="s">
        <v>36</v>
      </c>
      <c r="AX304" s="13" t="s">
        <v>75</v>
      </c>
      <c r="AY304" s="153" t="s">
        <v>148</v>
      </c>
    </row>
    <row r="305" spans="2:65" s="13" customFormat="1" ht="11.25" x14ac:dyDescent="0.2">
      <c r="B305" s="152"/>
      <c r="D305" s="147" t="s">
        <v>160</v>
      </c>
      <c r="E305" s="153" t="s">
        <v>19</v>
      </c>
      <c r="F305" s="154" t="s">
        <v>224</v>
      </c>
      <c r="H305" s="155">
        <v>14.64</v>
      </c>
      <c r="I305" s="156"/>
      <c r="L305" s="152"/>
      <c r="M305" s="157"/>
      <c r="U305" s="332"/>
      <c r="V305" s="1" t="str">
        <f t="shared" si="3"/>
        <v/>
      </c>
      <c r="AT305" s="153" t="s">
        <v>160</v>
      </c>
      <c r="AU305" s="153" t="s">
        <v>88</v>
      </c>
      <c r="AV305" s="13" t="s">
        <v>88</v>
      </c>
      <c r="AW305" s="13" t="s">
        <v>36</v>
      </c>
      <c r="AX305" s="13" t="s">
        <v>75</v>
      </c>
      <c r="AY305" s="153" t="s">
        <v>148</v>
      </c>
    </row>
    <row r="306" spans="2:65" s="13" customFormat="1" ht="11.25" x14ac:dyDescent="0.2">
      <c r="B306" s="152"/>
      <c r="D306" s="147" t="s">
        <v>160</v>
      </c>
      <c r="E306" s="153" t="s">
        <v>19</v>
      </c>
      <c r="F306" s="154" t="s">
        <v>225</v>
      </c>
      <c r="H306" s="155">
        <v>20.6</v>
      </c>
      <c r="I306" s="156"/>
      <c r="L306" s="152"/>
      <c r="M306" s="157"/>
      <c r="U306" s="332"/>
      <c r="V306" s="1" t="str">
        <f t="shared" si="3"/>
        <v/>
      </c>
      <c r="AT306" s="153" t="s">
        <v>160</v>
      </c>
      <c r="AU306" s="153" t="s">
        <v>88</v>
      </c>
      <c r="AV306" s="13" t="s">
        <v>88</v>
      </c>
      <c r="AW306" s="13" t="s">
        <v>36</v>
      </c>
      <c r="AX306" s="13" t="s">
        <v>75</v>
      </c>
      <c r="AY306" s="153" t="s">
        <v>148</v>
      </c>
    </row>
    <row r="307" spans="2:65" s="13" customFormat="1" ht="11.25" x14ac:dyDescent="0.2">
      <c r="B307" s="152"/>
      <c r="D307" s="147" t="s">
        <v>160</v>
      </c>
      <c r="E307" s="153" t="s">
        <v>19</v>
      </c>
      <c r="F307" s="154" t="s">
        <v>226</v>
      </c>
      <c r="H307" s="155">
        <v>1.1200000000000001</v>
      </c>
      <c r="I307" s="156"/>
      <c r="L307" s="152"/>
      <c r="M307" s="157"/>
      <c r="U307" s="332"/>
      <c r="V307" s="1" t="str">
        <f t="shared" si="3"/>
        <v/>
      </c>
      <c r="AT307" s="153" t="s">
        <v>160</v>
      </c>
      <c r="AU307" s="153" t="s">
        <v>88</v>
      </c>
      <c r="AV307" s="13" t="s">
        <v>88</v>
      </c>
      <c r="AW307" s="13" t="s">
        <v>36</v>
      </c>
      <c r="AX307" s="13" t="s">
        <v>75</v>
      </c>
      <c r="AY307" s="153" t="s">
        <v>148</v>
      </c>
    </row>
    <row r="308" spans="2:65" s="14" customFormat="1" ht="11.25" x14ac:dyDescent="0.2">
      <c r="B308" s="158"/>
      <c r="D308" s="147" t="s">
        <v>160</v>
      </c>
      <c r="E308" s="159" t="s">
        <v>19</v>
      </c>
      <c r="F308" s="160" t="s">
        <v>163</v>
      </c>
      <c r="H308" s="161">
        <v>43.22</v>
      </c>
      <c r="I308" s="162"/>
      <c r="L308" s="158"/>
      <c r="M308" s="163"/>
      <c r="U308" s="333"/>
      <c r="V308" s="1" t="str">
        <f t="shared" si="3"/>
        <v/>
      </c>
      <c r="AT308" s="159" t="s">
        <v>160</v>
      </c>
      <c r="AU308" s="159" t="s">
        <v>88</v>
      </c>
      <c r="AV308" s="14" t="s">
        <v>156</v>
      </c>
      <c r="AW308" s="14" t="s">
        <v>36</v>
      </c>
      <c r="AX308" s="14" t="s">
        <v>82</v>
      </c>
      <c r="AY308" s="159" t="s">
        <v>148</v>
      </c>
    </row>
    <row r="309" spans="2:65" s="1" customFormat="1" ht="24.2" customHeight="1" x14ac:dyDescent="0.2">
      <c r="B309" s="33"/>
      <c r="C309" s="129" t="s">
        <v>435</v>
      </c>
      <c r="D309" s="129" t="s">
        <v>151</v>
      </c>
      <c r="E309" s="130" t="s">
        <v>436</v>
      </c>
      <c r="F309" s="131" t="s">
        <v>437</v>
      </c>
      <c r="G309" s="132" t="s">
        <v>174</v>
      </c>
      <c r="H309" s="133">
        <v>96.385999999999996</v>
      </c>
      <c r="I309" s="134"/>
      <c r="J309" s="135">
        <f>ROUND(I309*H309,2)</f>
        <v>0</v>
      </c>
      <c r="K309" s="131" t="s">
        <v>155</v>
      </c>
      <c r="L309" s="33"/>
      <c r="M309" s="136" t="s">
        <v>19</v>
      </c>
      <c r="N309" s="137" t="s">
        <v>47</v>
      </c>
      <c r="P309" s="138">
        <f>O309*H309</f>
        <v>0</v>
      </c>
      <c r="Q309" s="138">
        <v>0</v>
      </c>
      <c r="R309" s="138">
        <f>Q309*H309</f>
        <v>0</v>
      </c>
      <c r="S309" s="138">
        <v>4.0000000000000001E-3</v>
      </c>
      <c r="T309" s="138">
        <f>S309*H309</f>
        <v>0.385544</v>
      </c>
      <c r="U309" s="329" t="s">
        <v>19</v>
      </c>
      <c r="V309" s="1" t="str">
        <f t="shared" si="3"/>
        <v/>
      </c>
      <c r="AR309" s="140" t="s">
        <v>156</v>
      </c>
      <c r="AT309" s="140" t="s">
        <v>151</v>
      </c>
      <c r="AU309" s="140" t="s">
        <v>88</v>
      </c>
      <c r="AY309" s="18" t="s">
        <v>148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8" t="s">
        <v>88</v>
      </c>
      <c r="BK309" s="141">
        <f>ROUND(I309*H309,2)</f>
        <v>0</v>
      </c>
      <c r="BL309" s="18" t="s">
        <v>156</v>
      </c>
      <c r="BM309" s="140" t="s">
        <v>438</v>
      </c>
    </row>
    <row r="310" spans="2:65" s="1" customFormat="1" ht="11.25" x14ac:dyDescent="0.2">
      <c r="B310" s="33"/>
      <c r="D310" s="142" t="s">
        <v>158</v>
      </c>
      <c r="F310" s="143" t="s">
        <v>439</v>
      </c>
      <c r="I310" s="144"/>
      <c r="L310" s="33"/>
      <c r="M310" s="145"/>
      <c r="U310" s="330"/>
      <c r="V310" s="1" t="str">
        <f t="shared" si="3"/>
        <v/>
      </c>
      <c r="AT310" s="18" t="s">
        <v>158</v>
      </c>
      <c r="AU310" s="18" t="s">
        <v>88</v>
      </c>
    </row>
    <row r="311" spans="2:65" s="12" customFormat="1" ht="11.25" x14ac:dyDescent="0.2">
      <c r="B311" s="146"/>
      <c r="D311" s="147" t="s">
        <v>160</v>
      </c>
      <c r="E311" s="148" t="s">
        <v>19</v>
      </c>
      <c r="F311" s="149" t="s">
        <v>222</v>
      </c>
      <c r="H311" s="148" t="s">
        <v>19</v>
      </c>
      <c r="I311" s="150"/>
      <c r="L311" s="146"/>
      <c r="M311" s="151"/>
      <c r="U311" s="331"/>
      <c r="V311" s="1" t="str">
        <f t="shared" si="3"/>
        <v/>
      </c>
      <c r="AT311" s="148" t="s">
        <v>160</v>
      </c>
      <c r="AU311" s="148" t="s">
        <v>88</v>
      </c>
      <c r="AV311" s="12" t="s">
        <v>82</v>
      </c>
      <c r="AW311" s="12" t="s">
        <v>36</v>
      </c>
      <c r="AX311" s="12" t="s">
        <v>75</v>
      </c>
      <c r="AY311" s="148" t="s">
        <v>148</v>
      </c>
    </row>
    <row r="312" spans="2:65" s="13" customFormat="1" ht="11.25" x14ac:dyDescent="0.2">
      <c r="B312" s="152"/>
      <c r="D312" s="147" t="s">
        <v>160</v>
      </c>
      <c r="E312" s="153" t="s">
        <v>19</v>
      </c>
      <c r="F312" s="154" t="s">
        <v>440</v>
      </c>
      <c r="H312" s="155">
        <v>23.317</v>
      </c>
      <c r="I312" s="156"/>
      <c r="L312" s="152"/>
      <c r="M312" s="157"/>
      <c r="U312" s="332"/>
      <c r="V312" s="1" t="str">
        <f t="shared" si="3"/>
        <v/>
      </c>
      <c r="AT312" s="153" t="s">
        <v>160</v>
      </c>
      <c r="AU312" s="153" t="s">
        <v>88</v>
      </c>
      <c r="AV312" s="13" t="s">
        <v>88</v>
      </c>
      <c r="AW312" s="13" t="s">
        <v>36</v>
      </c>
      <c r="AX312" s="13" t="s">
        <v>75</v>
      </c>
      <c r="AY312" s="153" t="s">
        <v>148</v>
      </c>
    </row>
    <row r="313" spans="2:65" s="13" customFormat="1" ht="11.25" x14ac:dyDescent="0.2">
      <c r="B313" s="152"/>
      <c r="D313" s="147" t="s">
        <v>160</v>
      </c>
      <c r="E313" s="153" t="s">
        <v>19</v>
      </c>
      <c r="F313" s="154" t="s">
        <v>441</v>
      </c>
      <c r="H313" s="155">
        <v>15.427</v>
      </c>
      <c r="I313" s="156"/>
      <c r="L313" s="152"/>
      <c r="M313" s="157"/>
      <c r="U313" s="332"/>
      <c r="V313" s="1" t="str">
        <f t="shared" si="3"/>
        <v/>
      </c>
      <c r="AT313" s="153" t="s">
        <v>160</v>
      </c>
      <c r="AU313" s="153" t="s">
        <v>88</v>
      </c>
      <c r="AV313" s="13" t="s">
        <v>88</v>
      </c>
      <c r="AW313" s="13" t="s">
        <v>36</v>
      </c>
      <c r="AX313" s="13" t="s">
        <v>75</v>
      </c>
      <c r="AY313" s="153" t="s">
        <v>148</v>
      </c>
    </row>
    <row r="314" spans="2:65" s="13" customFormat="1" ht="11.25" x14ac:dyDescent="0.2">
      <c r="B314" s="152"/>
      <c r="D314" s="147" t="s">
        <v>160</v>
      </c>
      <c r="E314" s="153" t="s">
        <v>19</v>
      </c>
      <c r="F314" s="154" t="s">
        <v>442</v>
      </c>
      <c r="H314" s="155">
        <v>13.938000000000001</v>
      </c>
      <c r="I314" s="156"/>
      <c r="L314" s="152"/>
      <c r="M314" s="157"/>
      <c r="U314" s="332"/>
      <c r="V314" s="1" t="str">
        <f t="shared" si="3"/>
        <v/>
      </c>
      <c r="AT314" s="153" t="s">
        <v>160</v>
      </c>
      <c r="AU314" s="153" t="s">
        <v>88</v>
      </c>
      <c r="AV314" s="13" t="s">
        <v>88</v>
      </c>
      <c r="AW314" s="13" t="s">
        <v>36</v>
      </c>
      <c r="AX314" s="13" t="s">
        <v>75</v>
      </c>
      <c r="AY314" s="153" t="s">
        <v>148</v>
      </c>
    </row>
    <row r="315" spans="2:65" s="13" customFormat="1" ht="11.25" x14ac:dyDescent="0.2">
      <c r="B315" s="152"/>
      <c r="D315" s="147" t="s">
        <v>160</v>
      </c>
      <c r="E315" s="153" t="s">
        <v>19</v>
      </c>
      <c r="F315" s="154" t="s">
        <v>443</v>
      </c>
      <c r="H315" s="155">
        <v>34.576999999999998</v>
      </c>
      <c r="I315" s="156"/>
      <c r="L315" s="152"/>
      <c r="M315" s="157"/>
      <c r="U315" s="332"/>
      <c r="V315" s="1" t="str">
        <f t="shared" si="3"/>
        <v/>
      </c>
      <c r="AT315" s="153" t="s">
        <v>160</v>
      </c>
      <c r="AU315" s="153" t="s">
        <v>88</v>
      </c>
      <c r="AV315" s="13" t="s">
        <v>88</v>
      </c>
      <c r="AW315" s="13" t="s">
        <v>36</v>
      </c>
      <c r="AX315" s="13" t="s">
        <v>75</v>
      </c>
      <c r="AY315" s="153" t="s">
        <v>148</v>
      </c>
    </row>
    <row r="316" spans="2:65" s="13" customFormat="1" ht="11.25" x14ac:dyDescent="0.2">
      <c r="B316" s="152"/>
      <c r="D316" s="147" t="s">
        <v>160</v>
      </c>
      <c r="E316" s="153" t="s">
        <v>19</v>
      </c>
      <c r="F316" s="154" t="s">
        <v>444</v>
      </c>
      <c r="H316" s="155">
        <v>9.1270000000000007</v>
      </c>
      <c r="I316" s="156"/>
      <c r="L316" s="152"/>
      <c r="M316" s="157"/>
      <c r="U316" s="332"/>
      <c r="V316" s="1" t="str">
        <f t="shared" si="3"/>
        <v/>
      </c>
      <c r="AT316" s="153" t="s">
        <v>160</v>
      </c>
      <c r="AU316" s="153" t="s">
        <v>88</v>
      </c>
      <c r="AV316" s="13" t="s">
        <v>88</v>
      </c>
      <c r="AW316" s="13" t="s">
        <v>36</v>
      </c>
      <c r="AX316" s="13" t="s">
        <v>75</v>
      </c>
      <c r="AY316" s="153" t="s">
        <v>148</v>
      </c>
    </row>
    <row r="317" spans="2:65" s="14" customFormat="1" ht="11.25" x14ac:dyDescent="0.2">
      <c r="B317" s="158"/>
      <c r="D317" s="147" t="s">
        <v>160</v>
      </c>
      <c r="E317" s="159" t="s">
        <v>19</v>
      </c>
      <c r="F317" s="160" t="s">
        <v>163</v>
      </c>
      <c r="H317" s="161">
        <v>96.385999999999996</v>
      </c>
      <c r="I317" s="162"/>
      <c r="L317" s="158"/>
      <c r="M317" s="163"/>
      <c r="U317" s="333"/>
      <c r="V317" s="1" t="str">
        <f t="shared" si="3"/>
        <v/>
      </c>
      <c r="AT317" s="159" t="s">
        <v>160</v>
      </c>
      <c r="AU317" s="159" t="s">
        <v>88</v>
      </c>
      <c r="AV317" s="14" t="s">
        <v>156</v>
      </c>
      <c r="AW317" s="14" t="s">
        <v>36</v>
      </c>
      <c r="AX317" s="14" t="s">
        <v>82</v>
      </c>
      <c r="AY317" s="159" t="s">
        <v>148</v>
      </c>
    </row>
    <row r="318" spans="2:65" s="1" customFormat="1" ht="24.2" customHeight="1" x14ac:dyDescent="0.2">
      <c r="B318" s="33"/>
      <c r="C318" s="129" t="s">
        <v>445</v>
      </c>
      <c r="D318" s="129" t="s">
        <v>151</v>
      </c>
      <c r="E318" s="130" t="s">
        <v>446</v>
      </c>
      <c r="F318" s="131" t="s">
        <v>447</v>
      </c>
      <c r="G318" s="132" t="s">
        <v>174</v>
      </c>
      <c r="H318" s="133">
        <v>14.244999999999999</v>
      </c>
      <c r="I318" s="134"/>
      <c r="J318" s="135">
        <f>ROUND(I318*H318,2)</f>
        <v>0</v>
      </c>
      <c r="K318" s="131" t="s">
        <v>155</v>
      </c>
      <c r="L318" s="33"/>
      <c r="M318" s="136" t="s">
        <v>19</v>
      </c>
      <c r="N318" s="137" t="s">
        <v>47</v>
      </c>
      <c r="P318" s="138">
        <f>O318*H318</f>
        <v>0</v>
      </c>
      <c r="Q318" s="138">
        <v>0</v>
      </c>
      <c r="R318" s="138">
        <f>Q318*H318</f>
        <v>0</v>
      </c>
      <c r="S318" s="138">
        <v>6.8000000000000005E-2</v>
      </c>
      <c r="T318" s="138">
        <f>S318*H318</f>
        <v>0.96865999999999997</v>
      </c>
      <c r="U318" s="329" t="s">
        <v>19</v>
      </c>
      <c r="V318" s="1" t="str">
        <f t="shared" si="3"/>
        <v/>
      </c>
      <c r="AR318" s="140" t="s">
        <v>156</v>
      </c>
      <c r="AT318" s="140" t="s">
        <v>151</v>
      </c>
      <c r="AU318" s="140" t="s">
        <v>88</v>
      </c>
      <c r="AY318" s="18" t="s">
        <v>148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8" t="s">
        <v>88</v>
      </c>
      <c r="BK318" s="141">
        <f>ROUND(I318*H318,2)</f>
        <v>0</v>
      </c>
      <c r="BL318" s="18" t="s">
        <v>156</v>
      </c>
      <c r="BM318" s="140" t="s">
        <v>448</v>
      </c>
    </row>
    <row r="319" spans="2:65" s="1" customFormat="1" ht="11.25" x14ac:dyDescent="0.2">
      <c r="B319" s="33"/>
      <c r="D319" s="142" t="s">
        <v>158</v>
      </c>
      <c r="F319" s="143" t="s">
        <v>449</v>
      </c>
      <c r="I319" s="144"/>
      <c r="L319" s="33"/>
      <c r="M319" s="145"/>
      <c r="U319" s="330"/>
      <c r="V319" s="1" t="str">
        <f t="shared" si="3"/>
        <v/>
      </c>
      <c r="AT319" s="18" t="s">
        <v>158</v>
      </c>
      <c r="AU319" s="18" t="s">
        <v>88</v>
      </c>
    </row>
    <row r="320" spans="2:65" s="12" customFormat="1" ht="11.25" x14ac:dyDescent="0.2">
      <c r="B320" s="146"/>
      <c r="D320" s="147" t="s">
        <v>160</v>
      </c>
      <c r="E320" s="148" t="s">
        <v>19</v>
      </c>
      <c r="F320" s="149" t="s">
        <v>338</v>
      </c>
      <c r="H320" s="148" t="s">
        <v>19</v>
      </c>
      <c r="I320" s="150"/>
      <c r="L320" s="146"/>
      <c r="M320" s="151"/>
      <c r="U320" s="331"/>
      <c r="V320" s="1" t="str">
        <f t="shared" si="3"/>
        <v/>
      </c>
      <c r="AT320" s="148" t="s">
        <v>160</v>
      </c>
      <c r="AU320" s="148" t="s">
        <v>88</v>
      </c>
      <c r="AV320" s="12" t="s">
        <v>82</v>
      </c>
      <c r="AW320" s="12" t="s">
        <v>36</v>
      </c>
      <c r="AX320" s="12" t="s">
        <v>75</v>
      </c>
      <c r="AY320" s="148" t="s">
        <v>148</v>
      </c>
    </row>
    <row r="321" spans="2:65" s="13" customFormat="1" ht="11.25" x14ac:dyDescent="0.2">
      <c r="B321" s="152"/>
      <c r="D321" s="147" t="s">
        <v>160</v>
      </c>
      <c r="E321" s="153" t="s">
        <v>19</v>
      </c>
      <c r="F321" s="154" t="s">
        <v>450</v>
      </c>
      <c r="H321" s="155">
        <v>3.5630000000000002</v>
      </c>
      <c r="I321" s="156"/>
      <c r="L321" s="152"/>
      <c r="M321" s="157"/>
      <c r="U321" s="332"/>
      <c r="V321" s="1" t="str">
        <f t="shared" si="3"/>
        <v/>
      </c>
      <c r="AT321" s="153" t="s">
        <v>160</v>
      </c>
      <c r="AU321" s="153" t="s">
        <v>88</v>
      </c>
      <c r="AV321" s="13" t="s">
        <v>88</v>
      </c>
      <c r="AW321" s="13" t="s">
        <v>36</v>
      </c>
      <c r="AX321" s="13" t="s">
        <v>75</v>
      </c>
      <c r="AY321" s="153" t="s">
        <v>148</v>
      </c>
    </row>
    <row r="322" spans="2:65" s="13" customFormat="1" ht="11.25" x14ac:dyDescent="0.2">
      <c r="B322" s="152"/>
      <c r="D322" s="147" t="s">
        <v>160</v>
      </c>
      <c r="E322" s="153" t="s">
        <v>19</v>
      </c>
      <c r="F322" s="154" t="s">
        <v>451</v>
      </c>
      <c r="H322" s="155">
        <v>6.8780000000000001</v>
      </c>
      <c r="I322" s="156"/>
      <c r="L322" s="152"/>
      <c r="M322" s="157"/>
      <c r="U322" s="332"/>
      <c r="V322" s="1" t="str">
        <f t="shared" si="3"/>
        <v/>
      </c>
      <c r="AT322" s="153" t="s">
        <v>160</v>
      </c>
      <c r="AU322" s="153" t="s">
        <v>88</v>
      </c>
      <c r="AV322" s="13" t="s">
        <v>88</v>
      </c>
      <c r="AW322" s="13" t="s">
        <v>36</v>
      </c>
      <c r="AX322" s="13" t="s">
        <v>75</v>
      </c>
      <c r="AY322" s="153" t="s">
        <v>148</v>
      </c>
    </row>
    <row r="323" spans="2:65" s="13" customFormat="1" ht="11.25" x14ac:dyDescent="0.2">
      <c r="B323" s="152"/>
      <c r="D323" s="147" t="s">
        <v>160</v>
      </c>
      <c r="E323" s="153" t="s">
        <v>19</v>
      </c>
      <c r="F323" s="154" t="s">
        <v>452</v>
      </c>
      <c r="H323" s="155">
        <v>3.8039999999999998</v>
      </c>
      <c r="I323" s="156"/>
      <c r="L323" s="152"/>
      <c r="M323" s="157"/>
      <c r="U323" s="332"/>
      <c r="V323" s="1" t="str">
        <f t="shared" si="3"/>
        <v/>
      </c>
      <c r="AT323" s="153" t="s">
        <v>160</v>
      </c>
      <c r="AU323" s="153" t="s">
        <v>88</v>
      </c>
      <c r="AV323" s="13" t="s">
        <v>88</v>
      </c>
      <c r="AW323" s="13" t="s">
        <v>36</v>
      </c>
      <c r="AX323" s="13" t="s">
        <v>75</v>
      </c>
      <c r="AY323" s="153" t="s">
        <v>148</v>
      </c>
    </row>
    <row r="324" spans="2:65" s="14" customFormat="1" ht="11.25" x14ac:dyDescent="0.2">
      <c r="B324" s="158"/>
      <c r="D324" s="147" t="s">
        <v>160</v>
      </c>
      <c r="E324" s="159" t="s">
        <v>19</v>
      </c>
      <c r="F324" s="160" t="s">
        <v>163</v>
      </c>
      <c r="H324" s="161">
        <v>14.245000000000001</v>
      </c>
      <c r="I324" s="162"/>
      <c r="L324" s="158"/>
      <c r="M324" s="163"/>
      <c r="U324" s="333"/>
      <c r="V324" s="1" t="str">
        <f t="shared" si="3"/>
        <v/>
      </c>
      <c r="AT324" s="159" t="s">
        <v>160</v>
      </c>
      <c r="AU324" s="159" t="s">
        <v>88</v>
      </c>
      <c r="AV324" s="14" t="s">
        <v>156</v>
      </c>
      <c r="AW324" s="14" t="s">
        <v>36</v>
      </c>
      <c r="AX324" s="14" t="s">
        <v>82</v>
      </c>
      <c r="AY324" s="159" t="s">
        <v>148</v>
      </c>
    </row>
    <row r="325" spans="2:65" s="1" customFormat="1" ht="24.2" customHeight="1" x14ac:dyDescent="0.2">
      <c r="B325" s="33"/>
      <c r="C325" s="129" t="s">
        <v>453</v>
      </c>
      <c r="D325" s="129" t="s">
        <v>151</v>
      </c>
      <c r="E325" s="130" t="s">
        <v>454</v>
      </c>
      <c r="F325" s="131" t="s">
        <v>455</v>
      </c>
      <c r="G325" s="132" t="s">
        <v>174</v>
      </c>
      <c r="H325" s="133">
        <v>143.37</v>
      </c>
      <c r="I325" s="134"/>
      <c r="J325" s="135">
        <f>ROUND(I325*H325,2)</f>
        <v>0</v>
      </c>
      <c r="K325" s="131" t="s">
        <v>155</v>
      </c>
      <c r="L325" s="33"/>
      <c r="M325" s="136" t="s">
        <v>19</v>
      </c>
      <c r="N325" s="137" t="s">
        <v>47</v>
      </c>
      <c r="P325" s="138">
        <f>O325*H325</f>
        <v>0</v>
      </c>
      <c r="Q325" s="138">
        <v>4.0000000000000003E-5</v>
      </c>
      <c r="R325" s="138">
        <f>Q325*H325</f>
        <v>5.7348000000000008E-3</v>
      </c>
      <c r="S325" s="138">
        <v>0</v>
      </c>
      <c r="T325" s="138">
        <f>S325*H325</f>
        <v>0</v>
      </c>
      <c r="U325" s="329" t="s">
        <v>19</v>
      </c>
      <c r="V325" s="1" t="str">
        <f t="shared" si="3"/>
        <v/>
      </c>
      <c r="AR325" s="140" t="s">
        <v>156</v>
      </c>
      <c r="AT325" s="140" t="s">
        <v>151</v>
      </c>
      <c r="AU325" s="140" t="s">
        <v>88</v>
      </c>
      <c r="AY325" s="18" t="s">
        <v>148</v>
      </c>
      <c r="BE325" s="141">
        <f>IF(N325="základní",J325,0)</f>
        <v>0</v>
      </c>
      <c r="BF325" s="141">
        <f>IF(N325="snížená",J325,0)</f>
        <v>0</v>
      </c>
      <c r="BG325" s="141">
        <f>IF(N325="zákl. přenesená",J325,0)</f>
        <v>0</v>
      </c>
      <c r="BH325" s="141">
        <f>IF(N325="sníž. přenesená",J325,0)</f>
        <v>0</v>
      </c>
      <c r="BI325" s="141">
        <f>IF(N325="nulová",J325,0)</f>
        <v>0</v>
      </c>
      <c r="BJ325" s="18" t="s">
        <v>88</v>
      </c>
      <c r="BK325" s="141">
        <f>ROUND(I325*H325,2)</f>
        <v>0</v>
      </c>
      <c r="BL325" s="18" t="s">
        <v>156</v>
      </c>
      <c r="BM325" s="140" t="s">
        <v>456</v>
      </c>
    </row>
    <row r="326" spans="2:65" s="1" customFormat="1" ht="11.25" x14ac:dyDescent="0.2">
      <c r="B326" s="33"/>
      <c r="D326" s="142" t="s">
        <v>158</v>
      </c>
      <c r="F326" s="143" t="s">
        <v>457</v>
      </c>
      <c r="I326" s="144"/>
      <c r="L326" s="33"/>
      <c r="M326" s="145"/>
      <c r="U326" s="330"/>
      <c r="V326" s="1" t="str">
        <f t="shared" si="3"/>
        <v/>
      </c>
      <c r="AT326" s="18" t="s">
        <v>158</v>
      </c>
      <c r="AU326" s="18" t="s">
        <v>88</v>
      </c>
    </row>
    <row r="327" spans="2:65" s="13" customFormat="1" ht="11.25" x14ac:dyDescent="0.2">
      <c r="B327" s="152"/>
      <c r="D327" s="147" t="s">
        <v>160</v>
      </c>
      <c r="E327" s="153" t="s">
        <v>19</v>
      </c>
      <c r="F327" s="154" t="s">
        <v>363</v>
      </c>
      <c r="H327" s="155">
        <v>43.37</v>
      </c>
      <c r="I327" s="156"/>
      <c r="L327" s="152"/>
      <c r="M327" s="157"/>
      <c r="U327" s="332"/>
      <c r="V327" s="1" t="str">
        <f t="shared" si="3"/>
        <v/>
      </c>
      <c r="AT327" s="153" t="s">
        <v>160</v>
      </c>
      <c r="AU327" s="153" t="s">
        <v>88</v>
      </c>
      <c r="AV327" s="13" t="s">
        <v>88</v>
      </c>
      <c r="AW327" s="13" t="s">
        <v>36</v>
      </c>
      <c r="AX327" s="13" t="s">
        <v>75</v>
      </c>
      <c r="AY327" s="153" t="s">
        <v>148</v>
      </c>
    </row>
    <row r="328" spans="2:65" s="13" customFormat="1" ht="11.25" x14ac:dyDescent="0.2">
      <c r="B328" s="152"/>
      <c r="D328" s="147" t="s">
        <v>160</v>
      </c>
      <c r="E328" s="153" t="s">
        <v>19</v>
      </c>
      <c r="F328" s="154" t="s">
        <v>458</v>
      </c>
      <c r="H328" s="155">
        <v>100</v>
      </c>
      <c r="I328" s="156"/>
      <c r="L328" s="152"/>
      <c r="M328" s="157"/>
      <c r="U328" s="332"/>
      <c r="V328" s="1" t="str">
        <f t="shared" si="3"/>
        <v/>
      </c>
      <c r="AT328" s="153" t="s">
        <v>160</v>
      </c>
      <c r="AU328" s="153" t="s">
        <v>88</v>
      </c>
      <c r="AV328" s="13" t="s">
        <v>88</v>
      </c>
      <c r="AW328" s="13" t="s">
        <v>36</v>
      </c>
      <c r="AX328" s="13" t="s">
        <v>75</v>
      </c>
      <c r="AY328" s="153" t="s">
        <v>148</v>
      </c>
    </row>
    <row r="329" spans="2:65" s="14" customFormat="1" ht="11.25" x14ac:dyDescent="0.2">
      <c r="B329" s="158"/>
      <c r="D329" s="147" t="s">
        <v>160</v>
      </c>
      <c r="E329" s="159" t="s">
        <v>19</v>
      </c>
      <c r="F329" s="160" t="s">
        <v>163</v>
      </c>
      <c r="H329" s="161">
        <v>143.37</v>
      </c>
      <c r="I329" s="162"/>
      <c r="L329" s="158"/>
      <c r="M329" s="163"/>
      <c r="U329" s="333"/>
      <c r="V329" s="1" t="str">
        <f t="shared" si="3"/>
        <v/>
      </c>
      <c r="AT329" s="159" t="s">
        <v>160</v>
      </c>
      <c r="AU329" s="159" t="s">
        <v>88</v>
      </c>
      <c r="AV329" s="14" t="s">
        <v>156</v>
      </c>
      <c r="AW329" s="14" t="s">
        <v>36</v>
      </c>
      <c r="AX329" s="14" t="s">
        <v>82</v>
      </c>
      <c r="AY329" s="159" t="s">
        <v>148</v>
      </c>
    </row>
    <row r="330" spans="2:65" s="1" customFormat="1" ht="16.5" customHeight="1" x14ac:dyDescent="0.2">
      <c r="B330" s="33"/>
      <c r="C330" s="129" t="s">
        <v>459</v>
      </c>
      <c r="D330" s="129" t="s">
        <v>151</v>
      </c>
      <c r="E330" s="130" t="s">
        <v>460</v>
      </c>
      <c r="F330" s="131" t="s">
        <v>461</v>
      </c>
      <c r="G330" s="132" t="s">
        <v>352</v>
      </c>
      <c r="H330" s="133">
        <v>1</v>
      </c>
      <c r="I330" s="134"/>
      <c r="J330" s="135">
        <f>ROUND(I330*H330,2)</f>
        <v>0</v>
      </c>
      <c r="K330" s="131" t="s">
        <v>19</v>
      </c>
      <c r="L330" s="33"/>
      <c r="M330" s="136" t="s">
        <v>19</v>
      </c>
      <c r="N330" s="137" t="s">
        <v>47</v>
      </c>
      <c r="P330" s="138">
        <f>O330*H330</f>
        <v>0</v>
      </c>
      <c r="Q330" s="138">
        <v>0</v>
      </c>
      <c r="R330" s="138">
        <f>Q330*H330</f>
        <v>0</v>
      </c>
      <c r="S330" s="138">
        <v>0</v>
      </c>
      <c r="T330" s="138">
        <f>S330*H330</f>
        <v>0</v>
      </c>
      <c r="U330" s="329" t="s">
        <v>19</v>
      </c>
      <c r="V330" s="1" t="str">
        <f t="shared" si="3"/>
        <v/>
      </c>
      <c r="AR330" s="140" t="s">
        <v>156</v>
      </c>
      <c r="AT330" s="140" t="s">
        <v>151</v>
      </c>
      <c r="AU330" s="140" t="s">
        <v>88</v>
      </c>
      <c r="AY330" s="18" t="s">
        <v>148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8" t="s">
        <v>88</v>
      </c>
      <c r="BK330" s="141">
        <f>ROUND(I330*H330,2)</f>
        <v>0</v>
      </c>
      <c r="BL330" s="18" t="s">
        <v>156</v>
      </c>
      <c r="BM330" s="140" t="s">
        <v>462</v>
      </c>
    </row>
    <row r="331" spans="2:65" s="11" customFormat="1" ht="22.9" customHeight="1" x14ac:dyDescent="0.2">
      <c r="B331" s="117"/>
      <c r="D331" s="118" t="s">
        <v>74</v>
      </c>
      <c r="E331" s="127" t="s">
        <v>463</v>
      </c>
      <c r="F331" s="127" t="s">
        <v>464</v>
      </c>
      <c r="I331" s="120"/>
      <c r="J331" s="128">
        <f>BK331</f>
        <v>0</v>
      </c>
      <c r="L331" s="117"/>
      <c r="M331" s="122"/>
      <c r="P331" s="123">
        <f>SUM(P332:P359)</f>
        <v>0</v>
      </c>
      <c r="R331" s="123">
        <f>SUM(R332:R359)</f>
        <v>0</v>
      </c>
      <c r="T331" s="123">
        <f>SUM(T332:T359)</f>
        <v>0</v>
      </c>
      <c r="U331" s="328"/>
      <c r="V331" s="1" t="str">
        <f t="shared" si="3"/>
        <v/>
      </c>
      <c r="AR331" s="118" t="s">
        <v>82</v>
      </c>
      <c r="AT331" s="125" t="s">
        <v>74</v>
      </c>
      <c r="AU331" s="125" t="s">
        <v>82</v>
      </c>
      <c r="AY331" s="118" t="s">
        <v>148</v>
      </c>
      <c r="BK331" s="126">
        <f>SUM(BK332:BK359)</f>
        <v>0</v>
      </c>
    </row>
    <row r="332" spans="2:65" s="1" customFormat="1" ht="24.2" customHeight="1" x14ac:dyDescent="0.2">
      <c r="B332" s="33"/>
      <c r="C332" s="129" t="s">
        <v>465</v>
      </c>
      <c r="D332" s="129" t="s">
        <v>151</v>
      </c>
      <c r="E332" s="130" t="s">
        <v>466</v>
      </c>
      <c r="F332" s="131" t="s">
        <v>467</v>
      </c>
      <c r="G332" s="132" t="s">
        <v>324</v>
      </c>
      <c r="H332" s="133">
        <v>14.968999999999999</v>
      </c>
      <c r="I332" s="134"/>
      <c r="J332" s="135">
        <f>ROUND(I332*H332,2)</f>
        <v>0</v>
      </c>
      <c r="K332" s="131" t="s">
        <v>155</v>
      </c>
      <c r="L332" s="33"/>
      <c r="M332" s="136" t="s">
        <v>19</v>
      </c>
      <c r="N332" s="137" t="s">
        <v>47</v>
      </c>
      <c r="P332" s="138">
        <f>O332*H332</f>
        <v>0</v>
      </c>
      <c r="Q332" s="138">
        <v>0</v>
      </c>
      <c r="R332" s="138">
        <f>Q332*H332</f>
        <v>0</v>
      </c>
      <c r="S332" s="138">
        <v>0</v>
      </c>
      <c r="T332" s="138">
        <f>S332*H332</f>
        <v>0</v>
      </c>
      <c r="U332" s="329" t="s">
        <v>19</v>
      </c>
      <c r="V332" s="1" t="str">
        <f t="shared" si="3"/>
        <v/>
      </c>
      <c r="AR332" s="140" t="s">
        <v>156</v>
      </c>
      <c r="AT332" s="140" t="s">
        <v>151</v>
      </c>
      <c r="AU332" s="140" t="s">
        <v>88</v>
      </c>
      <c r="AY332" s="18" t="s">
        <v>148</v>
      </c>
      <c r="BE332" s="141">
        <f>IF(N332="základní",J332,0)</f>
        <v>0</v>
      </c>
      <c r="BF332" s="141">
        <f>IF(N332="snížená",J332,0)</f>
        <v>0</v>
      </c>
      <c r="BG332" s="141">
        <f>IF(N332="zákl. přenesená",J332,0)</f>
        <v>0</v>
      </c>
      <c r="BH332" s="141">
        <f>IF(N332="sníž. přenesená",J332,0)</f>
        <v>0</v>
      </c>
      <c r="BI332" s="141">
        <f>IF(N332="nulová",J332,0)</f>
        <v>0</v>
      </c>
      <c r="BJ332" s="18" t="s">
        <v>88</v>
      </c>
      <c r="BK332" s="141">
        <f>ROUND(I332*H332,2)</f>
        <v>0</v>
      </c>
      <c r="BL332" s="18" t="s">
        <v>156</v>
      </c>
      <c r="BM332" s="140" t="s">
        <v>468</v>
      </c>
    </row>
    <row r="333" spans="2:65" s="1" customFormat="1" ht="11.25" x14ac:dyDescent="0.2">
      <c r="B333" s="33"/>
      <c r="D333" s="142" t="s">
        <v>158</v>
      </c>
      <c r="F333" s="143" t="s">
        <v>469</v>
      </c>
      <c r="I333" s="144"/>
      <c r="L333" s="33"/>
      <c r="M333" s="145"/>
      <c r="U333" s="330"/>
      <c r="V333" s="1" t="str">
        <f t="shared" si="3"/>
        <v/>
      </c>
      <c r="AT333" s="18" t="s">
        <v>158</v>
      </c>
      <c r="AU333" s="18" t="s">
        <v>88</v>
      </c>
    </row>
    <row r="334" spans="2:65" s="1" customFormat="1" ht="21.75" customHeight="1" x14ac:dyDescent="0.2">
      <c r="B334" s="33"/>
      <c r="C334" s="129" t="s">
        <v>470</v>
      </c>
      <c r="D334" s="129" t="s">
        <v>151</v>
      </c>
      <c r="E334" s="130" t="s">
        <v>471</v>
      </c>
      <c r="F334" s="131" t="s">
        <v>472</v>
      </c>
      <c r="G334" s="132" t="s">
        <v>324</v>
      </c>
      <c r="H334" s="133">
        <v>14.968999999999999</v>
      </c>
      <c r="I334" s="134"/>
      <c r="J334" s="135">
        <f>ROUND(I334*H334,2)</f>
        <v>0</v>
      </c>
      <c r="K334" s="131" t="s">
        <v>155</v>
      </c>
      <c r="L334" s="33"/>
      <c r="M334" s="136" t="s">
        <v>19</v>
      </c>
      <c r="N334" s="137" t="s">
        <v>47</v>
      </c>
      <c r="P334" s="138">
        <f>O334*H334</f>
        <v>0</v>
      </c>
      <c r="Q334" s="138">
        <v>0</v>
      </c>
      <c r="R334" s="138">
        <f>Q334*H334</f>
        <v>0</v>
      </c>
      <c r="S334" s="138">
        <v>0</v>
      </c>
      <c r="T334" s="138">
        <f>S334*H334</f>
        <v>0</v>
      </c>
      <c r="U334" s="329" t="s">
        <v>19</v>
      </c>
      <c r="V334" s="1" t="str">
        <f t="shared" si="3"/>
        <v/>
      </c>
      <c r="AR334" s="140" t="s">
        <v>156</v>
      </c>
      <c r="AT334" s="140" t="s">
        <v>151</v>
      </c>
      <c r="AU334" s="140" t="s">
        <v>88</v>
      </c>
      <c r="AY334" s="18" t="s">
        <v>148</v>
      </c>
      <c r="BE334" s="141">
        <f>IF(N334="základní",J334,0)</f>
        <v>0</v>
      </c>
      <c r="BF334" s="141">
        <f>IF(N334="snížená",J334,0)</f>
        <v>0</v>
      </c>
      <c r="BG334" s="141">
        <f>IF(N334="zákl. přenesená",J334,0)</f>
        <v>0</v>
      </c>
      <c r="BH334" s="141">
        <f>IF(N334="sníž. přenesená",J334,0)</f>
        <v>0</v>
      </c>
      <c r="BI334" s="141">
        <f>IF(N334="nulová",J334,0)</f>
        <v>0</v>
      </c>
      <c r="BJ334" s="18" t="s">
        <v>88</v>
      </c>
      <c r="BK334" s="141">
        <f>ROUND(I334*H334,2)</f>
        <v>0</v>
      </c>
      <c r="BL334" s="18" t="s">
        <v>156</v>
      </c>
      <c r="BM334" s="140" t="s">
        <v>473</v>
      </c>
    </row>
    <row r="335" spans="2:65" s="1" customFormat="1" ht="11.25" x14ac:dyDescent="0.2">
      <c r="B335" s="33"/>
      <c r="D335" s="142" t="s">
        <v>158</v>
      </c>
      <c r="F335" s="143" t="s">
        <v>474</v>
      </c>
      <c r="I335" s="144"/>
      <c r="L335" s="33"/>
      <c r="M335" s="145"/>
      <c r="U335" s="330"/>
      <c r="V335" s="1" t="str">
        <f t="shared" si="3"/>
        <v/>
      </c>
      <c r="AT335" s="18" t="s">
        <v>158</v>
      </c>
      <c r="AU335" s="18" t="s">
        <v>88</v>
      </c>
    </row>
    <row r="336" spans="2:65" s="1" customFormat="1" ht="24.2" customHeight="1" x14ac:dyDescent="0.2">
      <c r="B336" s="33"/>
      <c r="C336" s="129" t="s">
        <v>475</v>
      </c>
      <c r="D336" s="129" t="s">
        <v>151</v>
      </c>
      <c r="E336" s="130" t="s">
        <v>476</v>
      </c>
      <c r="F336" s="131" t="s">
        <v>477</v>
      </c>
      <c r="G336" s="132" t="s">
        <v>324</v>
      </c>
      <c r="H336" s="133">
        <v>134.721</v>
      </c>
      <c r="I336" s="134"/>
      <c r="J336" s="135">
        <f>ROUND(I336*H336,2)</f>
        <v>0</v>
      </c>
      <c r="K336" s="131" t="s">
        <v>155</v>
      </c>
      <c r="L336" s="33"/>
      <c r="M336" s="136" t="s">
        <v>19</v>
      </c>
      <c r="N336" s="137" t="s">
        <v>47</v>
      </c>
      <c r="P336" s="138">
        <f>O336*H336</f>
        <v>0</v>
      </c>
      <c r="Q336" s="138">
        <v>0</v>
      </c>
      <c r="R336" s="138">
        <f>Q336*H336</f>
        <v>0</v>
      </c>
      <c r="S336" s="138">
        <v>0</v>
      </c>
      <c r="T336" s="138">
        <f>S336*H336</f>
        <v>0</v>
      </c>
      <c r="U336" s="329" t="s">
        <v>19</v>
      </c>
      <c r="V336" s="1" t="str">
        <f t="shared" si="3"/>
        <v/>
      </c>
      <c r="AR336" s="140" t="s">
        <v>156</v>
      </c>
      <c r="AT336" s="140" t="s">
        <v>151</v>
      </c>
      <c r="AU336" s="140" t="s">
        <v>88</v>
      </c>
      <c r="AY336" s="18" t="s">
        <v>148</v>
      </c>
      <c r="BE336" s="141">
        <f>IF(N336="základní",J336,0)</f>
        <v>0</v>
      </c>
      <c r="BF336" s="141">
        <f>IF(N336="snížená",J336,0)</f>
        <v>0</v>
      </c>
      <c r="BG336" s="141">
        <f>IF(N336="zákl. přenesená",J336,0)</f>
        <v>0</v>
      </c>
      <c r="BH336" s="141">
        <f>IF(N336="sníž. přenesená",J336,0)</f>
        <v>0</v>
      </c>
      <c r="BI336" s="141">
        <f>IF(N336="nulová",J336,0)</f>
        <v>0</v>
      </c>
      <c r="BJ336" s="18" t="s">
        <v>88</v>
      </c>
      <c r="BK336" s="141">
        <f>ROUND(I336*H336,2)</f>
        <v>0</v>
      </c>
      <c r="BL336" s="18" t="s">
        <v>156</v>
      </c>
      <c r="BM336" s="140" t="s">
        <v>478</v>
      </c>
    </row>
    <row r="337" spans="2:65" s="1" customFormat="1" ht="11.25" x14ac:dyDescent="0.2">
      <c r="B337" s="33"/>
      <c r="D337" s="142" t="s">
        <v>158</v>
      </c>
      <c r="F337" s="143" t="s">
        <v>479</v>
      </c>
      <c r="I337" s="144"/>
      <c r="L337" s="33"/>
      <c r="M337" s="145"/>
      <c r="U337" s="330"/>
      <c r="V337" s="1" t="str">
        <f t="shared" si="3"/>
        <v/>
      </c>
      <c r="AT337" s="18" t="s">
        <v>158</v>
      </c>
      <c r="AU337" s="18" t="s">
        <v>88</v>
      </c>
    </row>
    <row r="338" spans="2:65" s="1" customFormat="1" ht="19.5" x14ac:dyDescent="0.2">
      <c r="B338" s="33"/>
      <c r="D338" s="147" t="s">
        <v>238</v>
      </c>
      <c r="F338" s="164" t="s">
        <v>480</v>
      </c>
      <c r="I338" s="144"/>
      <c r="L338" s="33"/>
      <c r="M338" s="145"/>
      <c r="U338" s="330"/>
      <c r="V338" s="1" t="str">
        <f t="shared" si="3"/>
        <v/>
      </c>
      <c r="AT338" s="18" t="s">
        <v>238</v>
      </c>
      <c r="AU338" s="18" t="s">
        <v>88</v>
      </c>
    </row>
    <row r="339" spans="2:65" s="13" customFormat="1" ht="11.25" x14ac:dyDescent="0.2">
      <c r="B339" s="152"/>
      <c r="D339" s="147" t="s">
        <v>160</v>
      </c>
      <c r="F339" s="154" t="s">
        <v>481</v>
      </c>
      <c r="H339" s="155">
        <v>134.721</v>
      </c>
      <c r="I339" s="156"/>
      <c r="L339" s="152"/>
      <c r="M339" s="157"/>
      <c r="U339" s="332"/>
      <c r="V339" s="1" t="str">
        <f t="shared" si="3"/>
        <v/>
      </c>
      <c r="AT339" s="153" t="s">
        <v>160</v>
      </c>
      <c r="AU339" s="153" t="s">
        <v>88</v>
      </c>
      <c r="AV339" s="13" t="s">
        <v>88</v>
      </c>
      <c r="AW339" s="13" t="s">
        <v>4</v>
      </c>
      <c r="AX339" s="13" t="s">
        <v>82</v>
      </c>
      <c r="AY339" s="153" t="s">
        <v>148</v>
      </c>
    </row>
    <row r="340" spans="2:65" s="1" customFormat="1" ht="24.2" customHeight="1" x14ac:dyDescent="0.2">
      <c r="B340" s="33"/>
      <c r="C340" s="129" t="s">
        <v>482</v>
      </c>
      <c r="D340" s="129" t="s">
        <v>151</v>
      </c>
      <c r="E340" s="130" t="s">
        <v>483</v>
      </c>
      <c r="F340" s="131" t="s">
        <v>484</v>
      </c>
      <c r="G340" s="132" t="s">
        <v>324</v>
      </c>
      <c r="H340" s="133">
        <v>4.0549999999999997</v>
      </c>
      <c r="I340" s="134"/>
      <c r="J340" s="135">
        <f>ROUND(I340*H340,2)</f>
        <v>0</v>
      </c>
      <c r="K340" s="131" t="s">
        <v>155</v>
      </c>
      <c r="L340" s="33"/>
      <c r="M340" s="136" t="s">
        <v>19</v>
      </c>
      <c r="N340" s="137" t="s">
        <v>47</v>
      </c>
      <c r="P340" s="138">
        <f>O340*H340</f>
        <v>0</v>
      </c>
      <c r="Q340" s="138">
        <v>0</v>
      </c>
      <c r="R340" s="138">
        <f>Q340*H340</f>
        <v>0</v>
      </c>
      <c r="S340" s="138">
        <v>0</v>
      </c>
      <c r="T340" s="138">
        <f>S340*H340</f>
        <v>0</v>
      </c>
      <c r="U340" s="329" t="s">
        <v>19</v>
      </c>
      <c r="V340" s="1" t="str">
        <f t="shared" si="3"/>
        <v/>
      </c>
      <c r="AR340" s="140" t="s">
        <v>156</v>
      </c>
      <c r="AT340" s="140" t="s">
        <v>151</v>
      </c>
      <c r="AU340" s="140" t="s">
        <v>88</v>
      </c>
      <c r="AY340" s="18" t="s">
        <v>148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8" t="s">
        <v>88</v>
      </c>
      <c r="BK340" s="141">
        <f>ROUND(I340*H340,2)</f>
        <v>0</v>
      </c>
      <c r="BL340" s="18" t="s">
        <v>156</v>
      </c>
      <c r="BM340" s="140" t="s">
        <v>485</v>
      </c>
    </row>
    <row r="341" spans="2:65" s="1" customFormat="1" ht="11.25" x14ac:dyDescent="0.2">
      <c r="B341" s="33"/>
      <c r="D341" s="142" t="s">
        <v>158</v>
      </c>
      <c r="F341" s="143" t="s">
        <v>486</v>
      </c>
      <c r="I341" s="144"/>
      <c r="L341" s="33"/>
      <c r="M341" s="145"/>
      <c r="U341" s="330"/>
      <c r="V341" s="1" t="str">
        <f t="shared" si="3"/>
        <v/>
      </c>
      <c r="AT341" s="18" t="s">
        <v>158</v>
      </c>
      <c r="AU341" s="18" t="s">
        <v>88</v>
      </c>
    </row>
    <row r="342" spans="2:65" s="1" customFormat="1" ht="24.2" customHeight="1" x14ac:dyDescent="0.2">
      <c r="B342" s="33"/>
      <c r="C342" s="129" t="s">
        <v>487</v>
      </c>
      <c r="D342" s="129" t="s">
        <v>151</v>
      </c>
      <c r="E342" s="130" t="s">
        <v>488</v>
      </c>
      <c r="F342" s="131" t="s">
        <v>489</v>
      </c>
      <c r="G342" s="132" t="s">
        <v>324</v>
      </c>
      <c r="H342" s="133">
        <v>6.2519999999999998</v>
      </c>
      <c r="I342" s="134"/>
      <c r="J342" s="135">
        <f>ROUND(I342*H342,2)</f>
        <v>0</v>
      </c>
      <c r="K342" s="131" t="s">
        <v>155</v>
      </c>
      <c r="L342" s="33"/>
      <c r="M342" s="136" t="s">
        <v>19</v>
      </c>
      <c r="N342" s="137" t="s">
        <v>47</v>
      </c>
      <c r="P342" s="138">
        <f>O342*H342</f>
        <v>0</v>
      </c>
      <c r="Q342" s="138">
        <v>0</v>
      </c>
      <c r="R342" s="138">
        <f>Q342*H342</f>
        <v>0</v>
      </c>
      <c r="S342" s="138">
        <v>0</v>
      </c>
      <c r="T342" s="138">
        <f>S342*H342</f>
        <v>0</v>
      </c>
      <c r="U342" s="329" t="s">
        <v>19</v>
      </c>
      <c r="V342" s="1" t="str">
        <f t="shared" si="3"/>
        <v/>
      </c>
      <c r="AR342" s="140" t="s">
        <v>156</v>
      </c>
      <c r="AT342" s="140" t="s">
        <v>151</v>
      </c>
      <c r="AU342" s="140" t="s">
        <v>88</v>
      </c>
      <c r="AY342" s="18" t="s">
        <v>148</v>
      </c>
      <c r="BE342" s="141">
        <f>IF(N342="základní",J342,0)</f>
        <v>0</v>
      </c>
      <c r="BF342" s="141">
        <f>IF(N342="snížená",J342,0)</f>
        <v>0</v>
      </c>
      <c r="BG342" s="141">
        <f>IF(N342="zákl. přenesená",J342,0)</f>
        <v>0</v>
      </c>
      <c r="BH342" s="141">
        <f>IF(N342="sníž. přenesená",J342,0)</f>
        <v>0</v>
      </c>
      <c r="BI342" s="141">
        <f>IF(N342="nulová",J342,0)</f>
        <v>0</v>
      </c>
      <c r="BJ342" s="18" t="s">
        <v>88</v>
      </c>
      <c r="BK342" s="141">
        <f>ROUND(I342*H342,2)</f>
        <v>0</v>
      </c>
      <c r="BL342" s="18" t="s">
        <v>156</v>
      </c>
      <c r="BM342" s="140" t="s">
        <v>490</v>
      </c>
    </row>
    <row r="343" spans="2:65" s="1" customFormat="1" ht="11.25" x14ac:dyDescent="0.2">
      <c r="B343" s="33"/>
      <c r="D343" s="142" t="s">
        <v>158</v>
      </c>
      <c r="F343" s="143" t="s">
        <v>491</v>
      </c>
      <c r="I343" s="144"/>
      <c r="L343" s="33"/>
      <c r="M343" s="145"/>
      <c r="U343" s="330"/>
      <c r="V343" s="1" t="str">
        <f t="shared" si="3"/>
        <v/>
      </c>
      <c r="AT343" s="18" t="s">
        <v>158</v>
      </c>
      <c r="AU343" s="18" t="s">
        <v>88</v>
      </c>
    </row>
    <row r="344" spans="2:65" s="13" customFormat="1" ht="11.25" x14ac:dyDescent="0.2">
      <c r="B344" s="152"/>
      <c r="D344" s="147" t="s">
        <v>160</v>
      </c>
      <c r="E344" s="153" t="s">
        <v>19</v>
      </c>
      <c r="F344" s="154" t="s">
        <v>492</v>
      </c>
      <c r="H344" s="155">
        <v>6.2519999999999998</v>
      </c>
      <c r="I344" s="156"/>
      <c r="L344" s="152"/>
      <c r="M344" s="157"/>
      <c r="U344" s="332"/>
      <c r="V344" s="1" t="str">
        <f t="shared" si="3"/>
        <v/>
      </c>
      <c r="AT344" s="153" t="s">
        <v>160</v>
      </c>
      <c r="AU344" s="153" t="s">
        <v>88</v>
      </c>
      <c r="AV344" s="13" t="s">
        <v>88</v>
      </c>
      <c r="AW344" s="13" t="s">
        <v>36</v>
      </c>
      <c r="AX344" s="13" t="s">
        <v>75</v>
      </c>
      <c r="AY344" s="153" t="s">
        <v>148</v>
      </c>
    </row>
    <row r="345" spans="2:65" s="14" customFormat="1" ht="11.25" x14ac:dyDescent="0.2">
      <c r="B345" s="158"/>
      <c r="D345" s="147" t="s">
        <v>160</v>
      </c>
      <c r="E345" s="159" t="s">
        <v>19</v>
      </c>
      <c r="F345" s="160" t="s">
        <v>163</v>
      </c>
      <c r="H345" s="161">
        <v>6.2519999999999998</v>
      </c>
      <c r="I345" s="162"/>
      <c r="L345" s="158"/>
      <c r="M345" s="163"/>
      <c r="U345" s="333"/>
      <c r="V345" s="1" t="str">
        <f t="shared" si="3"/>
        <v/>
      </c>
      <c r="AT345" s="159" t="s">
        <v>160</v>
      </c>
      <c r="AU345" s="159" t="s">
        <v>88</v>
      </c>
      <c r="AV345" s="14" t="s">
        <v>156</v>
      </c>
      <c r="AW345" s="14" t="s">
        <v>36</v>
      </c>
      <c r="AX345" s="14" t="s">
        <v>82</v>
      </c>
      <c r="AY345" s="159" t="s">
        <v>148</v>
      </c>
    </row>
    <row r="346" spans="2:65" s="1" customFormat="1" ht="24.2" customHeight="1" x14ac:dyDescent="0.2">
      <c r="B346" s="33"/>
      <c r="C346" s="129" t="s">
        <v>493</v>
      </c>
      <c r="D346" s="129" t="s">
        <v>151</v>
      </c>
      <c r="E346" s="130" t="s">
        <v>494</v>
      </c>
      <c r="F346" s="131" t="s">
        <v>495</v>
      </c>
      <c r="G346" s="132" t="s">
        <v>324</v>
      </c>
      <c r="H346" s="133">
        <v>0.96899999999999997</v>
      </c>
      <c r="I346" s="134"/>
      <c r="J346" s="135">
        <f>ROUND(I346*H346,2)</f>
        <v>0</v>
      </c>
      <c r="K346" s="131" t="s">
        <v>155</v>
      </c>
      <c r="L346" s="33"/>
      <c r="M346" s="136" t="s">
        <v>19</v>
      </c>
      <c r="N346" s="137" t="s">
        <v>47</v>
      </c>
      <c r="P346" s="138">
        <f>O346*H346</f>
        <v>0</v>
      </c>
      <c r="Q346" s="138">
        <v>0</v>
      </c>
      <c r="R346" s="138">
        <f>Q346*H346</f>
        <v>0</v>
      </c>
      <c r="S346" s="138">
        <v>0</v>
      </c>
      <c r="T346" s="138">
        <f>S346*H346</f>
        <v>0</v>
      </c>
      <c r="U346" s="329" t="s">
        <v>19</v>
      </c>
      <c r="V346" s="1" t="str">
        <f t="shared" si="3"/>
        <v/>
      </c>
      <c r="AR346" s="140" t="s">
        <v>156</v>
      </c>
      <c r="AT346" s="140" t="s">
        <v>151</v>
      </c>
      <c r="AU346" s="140" t="s">
        <v>88</v>
      </c>
      <c r="AY346" s="18" t="s">
        <v>148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8" t="s">
        <v>88</v>
      </c>
      <c r="BK346" s="141">
        <f>ROUND(I346*H346,2)</f>
        <v>0</v>
      </c>
      <c r="BL346" s="18" t="s">
        <v>156</v>
      </c>
      <c r="BM346" s="140" t="s">
        <v>496</v>
      </c>
    </row>
    <row r="347" spans="2:65" s="1" customFormat="1" ht="11.25" x14ac:dyDescent="0.2">
      <c r="B347" s="33"/>
      <c r="D347" s="142" t="s">
        <v>158</v>
      </c>
      <c r="F347" s="143" t="s">
        <v>497</v>
      </c>
      <c r="I347" s="144"/>
      <c r="L347" s="33"/>
      <c r="M347" s="145"/>
      <c r="U347" s="330"/>
      <c r="V347" s="1" t="str">
        <f t="shared" si="3"/>
        <v/>
      </c>
      <c r="AT347" s="18" t="s">
        <v>158</v>
      </c>
      <c r="AU347" s="18" t="s">
        <v>88</v>
      </c>
    </row>
    <row r="348" spans="2:65" s="1" customFormat="1" ht="24.2" customHeight="1" x14ac:dyDescent="0.2">
      <c r="B348" s="33"/>
      <c r="C348" s="129" t="s">
        <v>498</v>
      </c>
      <c r="D348" s="129" t="s">
        <v>151</v>
      </c>
      <c r="E348" s="130" t="s">
        <v>499</v>
      </c>
      <c r="F348" s="131" t="s">
        <v>500</v>
      </c>
      <c r="G348" s="132" t="s">
        <v>324</v>
      </c>
      <c r="H348" s="133">
        <v>1.3640000000000001</v>
      </c>
      <c r="I348" s="134"/>
      <c r="J348" s="135">
        <f>ROUND(I348*H348,2)</f>
        <v>0</v>
      </c>
      <c r="K348" s="131" t="s">
        <v>155</v>
      </c>
      <c r="L348" s="33"/>
      <c r="M348" s="136" t="s">
        <v>19</v>
      </c>
      <c r="N348" s="137" t="s">
        <v>47</v>
      </c>
      <c r="P348" s="138">
        <f>O348*H348</f>
        <v>0</v>
      </c>
      <c r="Q348" s="138">
        <v>0</v>
      </c>
      <c r="R348" s="138">
        <f>Q348*H348</f>
        <v>0</v>
      </c>
      <c r="S348" s="138">
        <v>0</v>
      </c>
      <c r="T348" s="138">
        <f>S348*H348</f>
        <v>0</v>
      </c>
      <c r="U348" s="329" t="s">
        <v>19</v>
      </c>
      <c r="V348" s="1" t="str">
        <f t="shared" si="3"/>
        <v/>
      </c>
      <c r="AR348" s="140" t="s">
        <v>156</v>
      </c>
      <c r="AT348" s="140" t="s">
        <v>151</v>
      </c>
      <c r="AU348" s="140" t="s">
        <v>88</v>
      </c>
      <c r="AY348" s="18" t="s">
        <v>148</v>
      </c>
      <c r="BE348" s="141">
        <f>IF(N348="základní",J348,0)</f>
        <v>0</v>
      </c>
      <c r="BF348" s="141">
        <f>IF(N348="snížená",J348,0)</f>
        <v>0</v>
      </c>
      <c r="BG348" s="141">
        <f>IF(N348="zákl. přenesená",J348,0)</f>
        <v>0</v>
      </c>
      <c r="BH348" s="141">
        <f>IF(N348="sníž. přenesená",J348,0)</f>
        <v>0</v>
      </c>
      <c r="BI348" s="141">
        <f>IF(N348="nulová",J348,0)</f>
        <v>0</v>
      </c>
      <c r="BJ348" s="18" t="s">
        <v>88</v>
      </c>
      <c r="BK348" s="141">
        <f>ROUND(I348*H348,2)</f>
        <v>0</v>
      </c>
      <c r="BL348" s="18" t="s">
        <v>156</v>
      </c>
      <c r="BM348" s="140" t="s">
        <v>501</v>
      </c>
    </row>
    <row r="349" spans="2:65" s="1" customFormat="1" ht="11.25" x14ac:dyDescent="0.2">
      <c r="B349" s="33"/>
      <c r="D349" s="142" t="s">
        <v>158</v>
      </c>
      <c r="F349" s="143" t="s">
        <v>502</v>
      </c>
      <c r="I349" s="144"/>
      <c r="L349" s="33"/>
      <c r="M349" s="145"/>
      <c r="U349" s="330"/>
      <c r="V349" s="1" t="str">
        <f t="shared" si="3"/>
        <v/>
      </c>
      <c r="AT349" s="18" t="s">
        <v>158</v>
      </c>
      <c r="AU349" s="18" t="s">
        <v>88</v>
      </c>
    </row>
    <row r="350" spans="2:65" s="13" customFormat="1" ht="11.25" x14ac:dyDescent="0.2">
      <c r="B350" s="152"/>
      <c r="D350" s="147" t="s">
        <v>160</v>
      </c>
      <c r="E350" s="153" t="s">
        <v>19</v>
      </c>
      <c r="F350" s="154" t="s">
        <v>503</v>
      </c>
      <c r="H350" s="155">
        <v>1.3640000000000001</v>
      </c>
      <c r="I350" s="156"/>
      <c r="L350" s="152"/>
      <c r="M350" s="157"/>
      <c r="U350" s="332"/>
      <c r="V350" s="1" t="str">
        <f t="shared" si="3"/>
        <v/>
      </c>
      <c r="AT350" s="153" t="s">
        <v>160</v>
      </c>
      <c r="AU350" s="153" t="s">
        <v>88</v>
      </c>
      <c r="AV350" s="13" t="s">
        <v>88</v>
      </c>
      <c r="AW350" s="13" t="s">
        <v>36</v>
      </c>
      <c r="AX350" s="13" t="s">
        <v>75</v>
      </c>
      <c r="AY350" s="153" t="s">
        <v>148</v>
      </c>
    </row>
    <row r="351" spans="2:65" s="14" customFormat="1" ht="11.25" x14ac:dyDescent="0.2">
      <c r="B351" s="158"/>
      <c r="D351" s="147" t="s">
        <v>160</v>
      </c>
      <c r="E351" s="159" t="s">
        <v>19</v>
      </c>
      <c r="F351" s="160" t="s">
        <v>163</v>
      </c>
      <c r="H351" s="161">
        <v>1.3640000000000001</v>
      </c>
      <c r="I351" s="162"/>
      <c r="L351" s="158"/>
      <c r="M351" s="163"/>
      <c r="U351" s="333"/>
      <c r="V351" s="1" t="str">
        <f t="shared" si="3"/>
        <v/>
      </c>
      <c r="AT351" s="159" t="s">
        <v>160</v>
      </c>
      <c r="AU351" s="159" t="s">
        <v>88</v>
      </c>
      <c r="AV351" s="14" t="s">
        <v>156</v>
      </c>
      <c r="AW351" s="14" t="s">
        <v>36</v>
      </c>
      <c r="AX351" s="14" t="s">
        <v>82</v>
      </c>
      <c r="AY351" s="159" t="s">
        <v>148</v>
      </c>
    </row>
    <row r="352" spans="2:65" s="1" customFormat="1" ht="24.2" customHeight="1" x14ac:dyDescent="0.2">
      <c r="B352" s="33"/>
      <c r="C352" s="129" t="s">
        <v>504</v>
      </c>
      <c r="D352" s="129" t="s">
        <v>151</v>
      </c>
      <c r="E352" s="130" t="s">
        <v>505</v>
      </c>
      <c r="F352" s="131" t="s">
        <v>506</v>
      </c>
      <c r="G352" s="132" t="s">
        <v>324</v>
      </c>
      <c r="H352" s="133">
        <v>2.3290000000000002</v>
      </c>
      <c r="I352" s="134"/>
      <c r="J352" s="135">
        <f>ROUND(I352*H352,2)</f>
        <v>0</v>
      </c>
      <c r="K352" s="131" t="s">
        <v>155</v>
      </c>
      <c r="L352" s="33"/>
      <c r="M352" s="136" t="s">
        <v>19</v>
      </c>
      <c r="N352" s="137" t="s">
        <v>47</v>
      </c>
      <c r="P352" s="138">
        <f>O352*H352</f>
        <v>0</v>
      </c>
      <c r="Q352" s="138">
        <v>0</v>
      </c>
      <c r="R352" s="138">
        <f>Q352*H352</f>
        <v>0</v>
      </c>
      <c r="S352" s="138">
        <v>0</v>
      </c>
      <c r="T352" s="138">
        <f>S352*H352</f>
        <v>0</v>
      </c>
      <c r="U352" s="329" t="s">
        <v>19</v>
      </c>
      <c r="V352" s="1" t="str">
        <f t="shared" si="3"/>
        <v/>
      </c>
      <c r="AR352" s="140" t="s">
        <v>156</v>
      </c>
      <c r="AT352" s="140" t="s">
        <v>151</v>
      </c>
      <c r="AU352" s="140" t="s">
        <v>88</v>
      </c>
      <c r="AY352" s="18" t="s">
        <v>148</v>
      </c>
      <c r="BE352" s="141">
        <f>IF(N352="základní",J352,0)</f>
        <v>0</v>
      </c>
      <c r="BF352" s="141">
        <f>IF(N352="snížená",J352,0)</f>
        <v>0</v>
      </c>
      <c r="BG352" s="141">
        <f>IF(N352="zákl. přenesená",J352,0)</f>
        <v>0</v>
      </c>
      <c r="BH352" s="141">
        <f>IF(N352="sníž. přenesená",J352,0)</f>
        <v>0</v>
      </c>
      <c r="BI352" s="141">
        <f>IF(N352="nulová",J352,0)</f>
        <v>0</v>
      </c>
      <c r="BJ352" s="18" t="s">
        <v>88</v>
      </c>
      <c r="BK352" s="141">
        <f>ROUND(I352*H352,2)</f>
        <v>0</v>
      </c>
      <c r="BL352" s="18" t="s">
        <v>156</v>
      </c>
      <c r="BM352" s="140" t="s">
        <v>507</v>
      </c>
    </row>
    <row r="353" spans="2:65" s="1" customFormat="1" ht="11.25" x14ac:dyDescent="0.2">
      <c r="B353" s="33"/>
      <c r="D353" s="142" t="s">
        <v>158</v>
      </c>
      <c r="F353" s="143" t="s">
        <v>508</v>
      </c>
      <c r="I353" s="144"/>
      <c r="L353" s="33"/>
      <c r="M353" s="145"/>
      <c r="U353" s="330"/>
      <c r="V353" s="1" t="str">
        <f t="shared" si="3"/>
        <v/>
      </c>
      <c r="AT353" s="18" t="s">
        <v>158</v>
      </c>
      <c r="AU353" s="18" t="s">
        <v>88</v>
      </c>
    </row>
    <row r="354" spans="2:65" s="13" customFormat="1" ht="11.25" x14ac:dyDescent="0.2">
      <c r="B354" s="152"/>
      <c r="D354" s="147" t="s">
        <v>160</v>
      </c>
      <c r="E354" s="153" t="s">
        <v>19</v>
      </c>
      <c r="F354" s="154" t="s">
        <v>509</v>
      </c>
      <c r="H354" s="155">
        <v>14.968999999999999</v>
      </c>
      <c r="I354" s="156"/>
      <c r="L354" s="152"/>
      <c r="M354" s="157"/>
      <c r="U354" s="332"/>
      <c r="V354" s="1" t="str">
        <f t="shared" si="3"/>
        <v/>
      </c>
      <c r="AT354" s="153" t="s">
        <v>160</v>
      </c>
      <c r="AU354" s="153" t="s">
        <v>88</v>
      </c>
      <c r="AV354" s="13" t="s">
        <v>88</v>
      </c>
      <c r="AW354" s="13" t="s">
        <v>36</v>
      </c>
      <c r="AX354" s="13" t="s">
        <v>75</v>
      </c>
      <c r="AY354" s="153" t="s">
        <v>148</v>
      </c>
    </row>
    <row r="355" spans="2:65" s="13" customFormat="1" ht="11.25" x14ac:dyDescent="0.2">
      <c r="B355" s="152"/>
      <c r="D355" s="147" t="s">
        <v>160</v>
      </c>
      <c r="E355" s="153" t="s">
        <v>19</v>
      </c>
      <c r="F355" s="154" t="s">
        <v>510</v>
      </c>
      <c r="H355" s="155">
        <v>-4.0549999999999997</v>
      </c>
      <c r="I355" s="156"/>
      <c r="L355" s="152"/>
      <c r="M355" s="157"/>
      <c r="U355" s="332"/>
      <c r="V355" s="1" t="str">
        <f t="shared" si="3"/>
        <v/>
      </c>
      <c r="AT355" s="153" t="s">
        <v>160</v>
      </c>
      <c r="AU355" s="153" t="s">
        <v>88</v>
      </c>
      <c r="AV355" s="13" t="s">
        <v>88</v>
      </c>
      <c r="AW355" s="13" t="s">
        <v>36</v>
      </c>
      <c r="AX355" s="13" t="s">
        <v>75</v>
      </c>
      <c r="AY355" s="153" t="s">
        <v>148</v>
      </c>
    </row>
    <row r="356" spans="2:65" s="13" customFormat="1" ht="11.25" x14ac:dyDescent="0.2">
      <c r="B356" s="152"/>
      <c r="D356" s="147" t="s">
        <v>160</v>
      </c>
      <c r="E356" s="153" t="s">
        <v>19</v>
      </c>
      <c r="F356" s="154" t="s">
        <v>511</v>
      </c>
      <c r="H356" s="155">
        <v>-6.2519999999999998</v>
      </c>
      <c r="I356" s="156"/>
      <c r="L356" s="152"/>
      <c r="M356" s="157"/>
      <c r="U356" s="332"/>
      <c r="V356" s="1" t="str">
        <f t="shared" si="3"/>
        <v/>
      </c>
      <c r="AT356" s="153" t="s">
        <v>160</v>
      </c>
      <c r="AU356" s="153" t="s">
        <v>88</v>
      </c>
      <c r="AV356" s="13" t="s">
        <v>88</v>
      </c>
      <c r="AW356" s="13" t="s">
        <v>36</v>
      </c>
      <c r="AX356" s="13" t="s">
        <v>75</v>
      </c>
      <c r="AY356" s="153" t="s">
        <v>148</v>
      </c>
    </row>
    <row r="357" spans="2:65" s="13" customFormat="1" ht="11.25" x14ac:dyDescent="0.2">
      <c r="B357" s="152"/>
      <c r="D357" s="147" t="s">
        <v>160</v>
      </c>
      <c r="E357" s="153" t="s">
        <v>19</v>
      </c>
      <c r="F357" s="154" t="s">
        <v>512</v>
      </c>
      <c r="H357" s="155">
        <v>-0.96899999999999997</v>
      </c>
      <c r="I357" s="156"/>
      <c r="L357" s="152"/>
      <c r="M357" s="157"/>
      <c r="U357" s="332"/>
      <c r="V357" s="1" t="str">
        <f t="shared" si="3"/>
        <v/>
      </c>
      <c r="AT357" s="153" t="s">
        <v>160</v>
      </c>
      <c r="AU357" s="153" t="s">
        <v>88</v>
      </c>
      <c r="AV357" s="13" t="s">
        <v>88</v>
      </c>
      <c r="AW357" s="13" t="s">
        <v>36</v>
      </c>
      <c r="AX357" s="13" t="s">
        <v>75</v>
      </c>
      <c r="AY357" s="153" t="s">
        <v>148</v>
      </c>
    </row>
    <row r="358" spans="2:65" s="13" customFormat="1" ht="11.25" x14ac:dyDescent="0.2">
      <c r="B358" s="152"/>
      <c r="D358" s="147" t="s">
        <v>160</v>
      </c>
      <c r="E358" s="153" t="s">
        <v>19</v>
      </c>
      <c r="F358" s="154" t="s">
        <v>513</v>
      </c>
      <c r="H358" s="155">
        <v>-1.3640000000000001</v>
      </c>
      <c r="I358" s="156"/>
      <c r="L358" s="152"/>
      <c r="M358" s="157"/>
      <c r="U358" s="332"/>
      <c r="V358" s="1" t="str">
        <f t="shared" si="3"/>
        <v/>
      </c>
      <c r="AT358" s="153" t="s">
        <v>160</v>
      </c>
      <c r="AU358" s="153" t="s">
        <v>88</v>
      </c>
      <c r="AV358" s="13" t="s">
        <v>88</v>
      </c>
      <c r="AW358" s="13" t="s">
        <v>36</v>
      </c>
      <c r="AX358" s="13" t="s">
        <v>75</v>
      </c>
      <c r="AY358" s="153" t="s">
        <v>148</v>
      </c>
    </row>
    <row r="359" spans="2:65" s="14" customFormat="1" ht="11.25" x14ac:dyDescent="0.2">
      <c r="B359" s="158"/>
      <c r="D359" s="147" t="s">
        <v>160</v>
      </c>
      <c r="E359" s="159" t="s">
        <v>19</v>
      </c>
      <c r="F359" s="160" t="s">
        <v>163</v>
      </c>
      <c r="H359" s="161">
        <v>2.3289999999999997</v>
      </c>
      <c r="I359" s="162"/>
      <c r="L359" s="158"/>
      <c r="M359" s="163"/>
      <c r="U359" s="333"/>
      <c r="V359" s="1" t="str">
        <f t="shared" si="3"/>
        <v/>
      </c>
      <c r="AT359" s="159" t="s">
        <v>160</v>
      </c>
      <c r="AU359" s="159" t="s">
        <v>88</v>
      </c>
      <c r="AV359" s="14" t="s">
        <v>156</v>
      </c>
      <c r="AW359" s="14" t="s">
        <v>36</v>
      </c>
      <c r="AX359" s="14" t="s">
        <v>82</v>
      </c>
      <c r="AY359" s="159" t="s">
        <v>148</v>
      </c>
    </row>
    <row r="360" spans="2:65" s="11" customFormat="1" ht="22.9" customHeight="1" x14ac:dyDescent="0.2">
      <c r="B360" s="117"/>
      <c r="D360" s="118" t="s">
        <v>74</v>
      </c>
      <c r="E360" s="127" t="s">
        <v>514</v>
      </c>
      <c r="F360" s="127" t="s">
        <v>515</v>
      </c>
      <c r="I360" s="120"/>
      <c r="J360" s="128">
        <f>BK360</f>
        <v>0</v>
      </c>
      <c r="L360" s="117"/>
      <c r="M360" s="122"/>
      <c r="P360" s="123">
        <f>SUM(P361:P362)</f>
        <v>0</v>
      </c>
      <c r="R360" s="123">
        <f>SUM(R361:R362)</f>
        <v>0</v>
      </c>
      <c r="T360" s="123">
        <f>SUM(T361:T362)</f>
        <v>0</v>
      </c>
      <c r="U360" s="328"/>
      <c r="V360" s="1" t="str">
        <f t="shared" si="3"/>
        <v/>
      </c>
      <c r="AR360" s="118" t="s">
        <v>82</v>
      </c>
      <c r="AT360" s="125" t="s">
        <v>74</v>
      </c>
      <c r="AU360" s="125" t="s">
        <v>82</v>
      </c>
      <c r="AY360" s="118" t="s">
        <v>148</v>
      </c>
      <c r="BK360" s="126">
        <f>SUM(BK361:BK362)</f>
        <v>0</v>
      </c>
    </row>
    <row r="361" spans="2:65" s="1" customFormat="1" ht="33" customHeight="1" x14ac:dyDescent="0.2">
      <c r="B361" s="33"/>
      <c r="C361" s="129" t="s">
        <v>516</v>
      </c>
      <c r="D361" s="129" t="s">
        <v>151</v>
      </c>
      <c r="E361" s="130" t="s">
        <v>517</v>
      </c>
      <c r="F361" s="131" t="s">
        <v>518</v>
      </c>
      <c r="G361" s="132" t="s">
        <v>324</v>
      </c>
      <c r="H361" s="133">
        <v>6.7380000000000004</v>
      </c>
      <c r="I361" s="134"/>
      <c r="J361" s="135">
        <f>ROUND(I361*H361,2)</f>
        <v>0</v>
      </c>
      <c r="K361" s="131" t="s">
        <v>155</v>
      </c>
      <c r="L361" s="33"/>
      <c r="M361" s="136" t="s">
        <v>19</v>
      </c>
      <c r="N361" s="137" t="s">
        <v>47</v>
      </c>
      <c r="P361" s="138">
        <f>O361*H361</f>
        <v>0</v>
      </c>
      <c r="Q361" s="138">
        <v>0</v>
      </c>
      <c r="R361" s="138">
        <f>Q361*H361</f>
        <v>0</v>
      </c>
      <c r="S361" s="138">
        <v>0</v>
      </c>
      <c r="T361" s="138">
        <f>S361*H361</f>
        <v>0</v>
      </c>
      <c r="U361" s="329" t="s">
        <v>19</v>
      </c>
      <c r="V361" s="1" t="str">
        <f t="shared" si="3"/>
        <v/>
      </c>
      <c r="AR361" s="140" t="s">
        <v>156</v>
      </c>
      <c r="AT361" s="140" t="s">
        <v>151</v>
      </c>
      <c r="AU361" s="140" t="s">
        <v>88</v>
      </c>
      <c r="AY361" s="18" t="s">
        <v>148</v>
      </c>
      <c r="BE361" s="141">
        <f>IF(N361="základní",J361,0)</f>
        <v>0</v>
      </c>
      <c r="BF361" s="141">
        <f>IF(N361="snížená",J361,0)</f>
        <v>0</v>
      </c>
      <c r="BG361" s="141">
        <f>IF(N361="zákl. přenesená",J361,0)</f>
        <v>0</v>
      </c>
      <c r="BH361" s="141">
        <f>IF(N361="sníž. přenesená",J361,0)</f>
        <v>0</v>
      </c>
      <c r="BI361" s="141">
        <f>IF(N361="nulová",J361,0)</f>
        <v>0</v>
      </c>
      <c r="BJ361" s="18" t="s">
        <v>88</v>
      </c>
      <c r="BK361" s="141">
        <f>ROUND(I361*H361,2)</f>
        <v>0</v>
      </c>
      <c r="BL361" s="18" t="s">
        <v>156</v>
      </c>
      <c r="BM361" s="140" t="s">
        <v>519</v>
      </c>
    </row>
    <row r="362" spans="2:65" s="1" customFormat="1" ht="11.25" x14ac:dyDescent="0.2">
      <c r="B362" s="33"/>
      <c r="D362" s="142" t="s">
        <v>158</v>
      </c>
      <c r="F362" s="143" t="s">
        <v>520</v>
      </c>
      <c r="I362" s="144"/>
      <c r="L362" s="33"/>
      <c r="M362" s="145"/>
      <c r="U362" s="330"/>
      <c r="V362" s="1" t="str">
        <f t="shared" ref="V362:V425" si="4">IF(U362="investice",J362,"")</f>
        <v/>
      </c>
      <c r="AT362" s="18" t="s">
        <v>158</v>
      </c>
      <c r="AU362" s="18" t="s">
        <v>88</v>
      </c>
    </row>
    <row r="363" spans="2:65" s="11" customFormat="1" ht="25.9" customHeight="1" x14ac:dyDescent="0.2">
      <c r="B363" s="117"/>
      <c r="D363" s="118" t="s">
        <v>74</v>
      </c>
      <c r="E363" s="119" t="s">
        <v>521</v>
      </c>
      <c r="F363" s="119" t="s">
        <v>522</v>
      </c>
      <c r="I363" s="120"/>
      <c r="J363" s="121">
        <f>BK363</f>
        <v>0</v>
      </c>
      <c r="L363" s="117"/>
      <c r="M363" s="122"/>
      <c r="P363" s="123">
        <f>P364+P375+P377+P384+P398+P405+P488+P536+P589+P598+P641+P679+P696</f>
        <v>0</v>
      </c>
      <c r="R363" s="123">
        <f>R364+R375+R377+R384+R398+R405+R488+R536+R589+R598+R641+R679+R696</f>
        <v>4.2502189900000005</v>
      </c>
      <c r="T363" s="123">
        <f>T364+T375+T377+T384+T398+T405+T488+T536+T589+T598+T641+T679+T696</f>
        <v>1.9562009500000002</v>
      </c>
      <c r="U363" s="328"/>
      <c r="V363" s="1" t="str">
        <f t="shared" si="4"/>
        <v/>
      </c>
      <c r="AR363" s="118" t="s">
        <v>88</v>
      </c>
      <c r="AT363" s="125" t="s">
        <v>74</v>
      </c>
      <c r="AU363" s="125" t="s">
        <v>75</v>
      </c>
      <c r="AY363" s="118" t="s">
        <v>148</v>
      </c>
      <c r="BK363" s="126">
        <f>BK364+BK375+BK377+BK384+BK398+BK405+BK488+BK536+BK589+BK598+BK641+BK679+BK696</f>
        <v>0</v>
      </c>
    </row>
    <row r="364" spans="2:65" s="11" customFormat="1" ht="22.9" customHeight="1" x14ac:dyDescent="0.2">
      <c r="B364" s="117"/>
      <c r="D364" s="118" t="s">
        <v>74</v>
      </c>
      <c r="E364" s="127" t="s">
        <v>523</v>
      </c>
      <c r="F364" s="127" t="s">
        <v>524</v>
      </c>
      <c r="I364" s="120"/>
      <c r="J364" s="128">
        <f>BK364</f>
        <v>0</v>
      </c>
      <c r="L364" s="117"/>
      <c r="M364" s="122"/>
      <c r="P364" s="123">
        <f>SUM(P365:P374)</f>
        <v>0</v>
      </c>
      <c r="R364" s="123">
        <f>SUM(R365:R374)</f>
        <v>1.0730580000000001</v>
      </c>
      <c r="T364" s="123">
        <f>SUM(T365:T374)</f>
        <v>0</v>
      </c>
      <c r="U364" s="328"/>
      <c r="V364" s="1" t="str">
        <f t="shared" si="4"/>
        <v/>
      </c>
      <c r="AR364" s="118" t="s">
        <v>88</v>
      </c>
      <c r="AT364" s="125" t="s">
        <v>74</v>
      </c>
      <c r="AU364" s="125" t="s">
        <v>82</v>
      </c>
      <c r="AY364" s="118" t="s">
        <v>148</v>
      </c>
      <c r="BK364" s="126">
        <f>SUM(BK365:BK374)</f>
        <v>0</v>
      </c>
    </row>
    <row r="365" spans="2:65" s="1" customFormat="1" ht="24.2" customHeight="1" x14ac:dyDescent="0.2">
      <c r="B365" s="33"/>
      <c r="C365" s="129" t="s">
        <v>525</v>
      </c>
      <c r="D365" s="129" t="s">
        <v>151</v>
      </c>
      <c r="E365" s="130" t="s">
        <v>526</v>
      </c>
      <c r="F365" s="131" t="s">
        <v>527</v>
      </c>
      <c r="G365" s="132" t="s">
        <v>174</v>
      </c>
      <c r="H365" s="133">
        <v>35.24</v>
      </c>
      <c r="I365" s="134"/>
      <c r="J365" s="135">
        <f>ROUND(I365*H365,2)</f>
        <v>0</v>
      </c>
      <c r="K365" s="131" t="s">
        <v>155</v>
      </c>
      <c r="L365" s="33"/>
      <c r="M365" s="136" t="s">
        <v>19</v>
      </c>
      <c r="N365" s="137" t="s">
        <v>47</v>
      </c>
      <c r="P365" s="138">
        <f>O365*H365</f>
        <v>0</v>
      </c>
      <c r="Q365" s="138">
        <v>0</v>
      </c>
      <c r="R365" s="138">
        <f>Q365*H365</f>
        <v>0</v>
      </c>
      <c r="S365" s="138">
        <v>0</v>
      </c>
      <c r="T365" s="138">
        <f>S365*H365</f>
        <v>0</v>
      </c>
      <c r="U365" s="329" t="s">
        <v>19</v>
      </c>
      <c r="V365" s="1" t="str">
        <f t="shared" si="4"/>
        <v/>
      </c>
      <c r="AR365" s="140" t="s">
        <v>255</v>
      </c>
      <c r="AT365" s="140" t="s">
        <v>151</v>
      </c>
      <c r="AU365" s="140" t="s">
        <v>88</v>
      </c>
      <c r="AY365" s="18" t="s">
        <v>148</v>
      </c>
      <c r="BE365" s="141">
        <f>IF(N365="základní",J365,0)</f>
        <v>0</v>
      </c>
      <c r="BF365" s="141">
        <f>IF(N365="snížená",J365,0)</f>
        <v>0</v>
      </c>
      <c r="BG365" s="141">
        <f>IF(N365="zákl. přenesená",J365,0)</f>
        <v>0</v>
      </c>
      <c r="BH365" s="141">
        <f>IF(N365="sníž. přenesená",J365,0)</f>
        <v>0</v>
      </c>
      <c r="BI365" s="141">
        <f>IF(N365="nulová",J365,0)</f>
        <v>0</v>
      </c>
      <c r="BJ365" s="18" t="s">
        <v>88</v>
      </c>
      <c r="BK365" s="141">
        <f>ROUND(I365*H365,2)</f>
        <v>0</v>
      </c>
      <c r="BL365" s="18" t="s">
        <v>255</v>
      </c>
      <c r="BM365" s="140" t="s">
        <v>528</v>
      </c>
    </row>
    <row r="366" spans="2:65" s="1" customFormat="1" ht="11.25" x14ac:dyDescent="0.2">
      <c r="B366" s="33"/>
      <c r="D366" s="142" t="s">
        <v>158</v>
      </c>
      <c r="F366" s="143" t="s">
        <v>529</v>
      </c>
      <c r="I366" s="144"/>
      <c r="L366" s="33"/>
      <c r="M366" s="145"/>
      <c r="U366" s="330"/>
      <c r="V366" s="1" t="str">
        <f t="shared" si="4"/>
        <v/>
      </c>
      <c r="AT366" s="18" t="s">
        <v>158</v>
      </c>
      <c r="AU366" s="18" t="s">
        <v>88</v>
      </c>
    </row>
    <row r="367" spans="2:65" s="12" customFormat="1" ht="11.25" x14ac:dyDescent="0.2">
      <c r="B367" s="146"/>
      <c r="D367" s="147" t="s">
        <v>160</v>
      </c>
      <c r="E367" s="148" t="s">
        <v>19</v>
      </c>
      <c r="F367" s="149" t="s">
        <v>530</v>
      </c>
      <c r="H367" s="148" t="s">
        <v>19</v>
      </c>
      <c r="I367" s="150"/>
      <c r="L367" s="146"/>
      <c r="M367" s="151"/>
      <c r="U367" s="331"/>
      <c r="V367" s="1" t="str">
        <f t="shared" si="4"/>
        <v/>
      </c>
      <c r="AT367" s="148" t="s">
        <v>160</v>
      </c>
      <c r="AU367" s="148" t="s">
        <v>88</v>
      </c>
      <c r="AV367" s="12" t="s">
        <v>82</v>
      </c>
      <c r="AW367" s="12" t="s">
        <v>36</v>
      </c>
      <c r="AX367" s="12" t="s">
        <v>75</v>
      </c>
      <c r="AY367" s="148" t="s">
        <v>148</v>
      </c>
    </row>
    <row r="368" spans="2:65" s="13" customFormat="1" ht="11.25" x14ac:dyDescent="0.2">
      <c r="B368" s="152"/>
      <c r="D368" s="147" t="s">
        <v>160</v>
      </c>
      <c r="E368" s="153" t="s">
        <v>19</v>
      </c>
      <c r="F368" s="154" t="s">
        <v>224</v>
      </c>
      <c r="H368" s="155">
        <v>14.64</v>
      </c>
      <c r="I368" s="156"/>
      <c r="L368" s="152"/>
      <c r="M368" s="157"/>
      <c r="U368" s="332"/>
      <c r="V368" s="1" t="str">
        <f t="shared" si="4"/>
        <v/>
      </c>
      <c r="AT368" s="153" t="s">
        <v>160</v>
      </c>
      <c r="AU368" s="153" t="s">
        <v>88</v>
      </c>
      <c r="AV368" s="13" t="s">
        <v>88</v>
      </c>
      <c r="AW368" s="13" t="s">
        <v>36</v>
      </c>
      <c r="AX368" s="13" t="s">
        <v>75</v>
      </c>
      <c r="AY368" s="153" t="s">
        <v>148</v>
      </c>
    </row>
    <row r="369" spans="2:65" s="13" customFormat="1" ht="11.25" x14ac:dyDescent="0.2">
      <c r="B369" s="152"/>
      <c r="D369" s="147" t="s">
        <v>160</v>
      </c>
      <c r="E369" s="153" t="s">
        <v>19</v>
      </c>
      <c r="F369" s="154" t="s">
        <v>225</v>
      </c>
      <c r="H369" s="155">
        <v>20.6</v>
      </c>
      <c r="I369" s="156"/>
      <c r="L369" s="152"/>
      <c r="M369" s="157"/>
      <c r="U369" s="332"/>
      <c r="V369" s="1" t="str">
        <f t="shared" si="4"/>
        <v/>
      </c>
      <c r="AT369" s="153" t="s">
        <v>160</v>
      </c>
      <c r="AU369" s="153" t="s">
        <v>88</v>
      </c>
      <c r="AV369" s="13" t="s">
        <v>88</v>
      </c>
      <c r="AW369" s="13" t="s">
        <v>36</v>
      </c>
      <c r="AX369" s="13" t="s">
        <v>75</v>
      </c>
      <c r="AY369" s="153" t="s">
        <v>148</v>
      </c>
    </row>
    <row r="370" spans="2:65" s="14" customFormat="1" ht="11.25" x14ac:dyDescent="0.2">
      <c r="B370" s="158"/>
      <c r="D370" s="147" t="s">
        <v>160</v>
      </c>
      <c r="E370" s="159" t="s">
        <v>19</v>
      </c>
      <c r="F370" s="160" t="s">
        <v>163</v>
      </c>
      <c r="H370" s="161">
        <v>35.24</v>
      </c>
      <c r="I370" s="162"/>
      <c r="L370" s="158"/>
      <c r="M370" s="163"/>
      <c r="U370" s="333"/>
      <c r="V370" s="1" t="str">
        <f t="shared" si="4"/>
        <v/>
      </c>
      <c r="AT370" s="159" t="s">
        <v>160</v>
      </c>
      <c r="AU370" s="159" t="s">
        <v>88</v>
      </c>
      <c r="AV370" s="14" t="s">
        <v>156</v>
      </c>
      <c r="AW370" s="14" t="s">
        <v>36</v>
      </c>
      <c r="AX370" s="14" t="s">
        <v>82</v>
      </c>
      <c r="AY370" s="159" t="s">
        <v>148</v>
      </c>
    </row>
    <row r="371" spans="2:65" s="1" customFormat="1" ht="16.5" customHeight="1" x14ac:dyDescent="0.2">
      <c r="B371" s="33"/>
      <c r="C371" s="171" t="s">
        <v>531</v>
      </c>
      <c r="D371" s="171" t="s">
        <v>532</v>
      </c>
      <c r="E371" s="172" t="s">
        <v>533</v>
      </c>
      <c r="F371" s="173" t="s">
        <v>534</v>
      </c>
      <c r="G371" s="174" t="s">
        <v>174</v>
      </c>
      <c r="H371" s="175">
        <v>37.002000000000002</v>
      </c>
      <c r="I371" s="176"/>
      <c r="J371" s="177">
        <f>ROUND(I371*H371,2)</f>
        <v>0</v>
      </c>
      <c r="K371" s="173" t="s">
        <v>19</v>
      </c>
      <c r="L371" s="178"/>
      <c r="M371" s="179" t="s">
        <v>19</v>
      </c>
      <c r="N371" s="180" t="s">
        <v>47</v>
      </c>
      <c r="P371" s="138">
        <f>O371*H371</f>
        <v>0</v>
      </c>
      <c r="Q371" s="138">
        <v>2.9000000000000001E-2</v>
      </c>
      <c r="R371" s="138">
        <f>Q371*H371</f>
        <v>1.0730580000000001</v>
      </c>
      <c r="S371" s="138">
        <v>0</v>
      </c>
      <c r="T371" s="138">
        <f>S371*H371</f>
        <v>0</v>
      </c>
      <c r="U371" s="329" t="s">
        <v>19</v>
      </c>
      <c r="V371" s="1" t="str">
        <f t="shared" si="4"/>
        <v/>
      </c>
      <c r="AR371" s="140" t="s">
        <v>372</v>
      </c>
      <c r="AT371" s="140" t="s">
        <v>532</v>
      </c>
      <c r="AU371" s="140" t="s">
        <v>88</v>
      </c>
      <c r="AY371" s="18" t="s">
        <v>148</v>
      </c>
      <c r="BE371" s="141">
        <f>IF(N371="základní",J371,0)</f>
        <v>0</v>
      </c>
      <c r="BF371" s="141">
        <f>IF(N371="snížená",J371,0)</f>
        <v>0</v>
      </c>
      <c r="BG371" s="141">
        <f>IF(N371="zákl. přenesená",J371,0)</f>
        <v>0</v>
      </c>
      <c r="BH371" s="141">
        <f>IF(N371="sníž. přenesená",J371,0)</f>
        <v>0</v>
      </c>
      <c r="BI371" s="141">
        <f>IF(N371="nulová",J371,0)</f>
        <v>0</v>
      </c>
      <c r="BJ371" s="18" t="s">
        <v>88</v>
      </c>
      <c r="BK371" s="141">
        <f>ROUND(I371*H371,2)</f>
        <v>0</v>
      </c>
      <c r="BL371" s="18" t="s">
        <v>255</v>
      </c>
      <c r="BM371" s="140" t="s">
        <v>535</v>
      </c>
    </row>
    <row r="372" spans="2:65" s="13" customFormat="1" ht="11.25" x14ac:dyDescent="0.2">
      <c r="B372" s="152"/>
      <c r="D372" s="147" t="s">
        <v>160</v>
      </c>
      <c r="F372" s="154" t="s">
        <v>536</v>
      </c>
      <c r="H372" s="155">
        <v>37.002000000000002</v>
      </c>
      <c r="I372" s="156"/>
      <c r="L372" s="152"/>
      <c r="M372" s="157"/>
      <c r="U372" s="332"/>
      <c r="V372" s="1" t="str">
        <f t="shared" si="4"/>
        <v/>
      </c>
      <c r="AT372" s="153" t="s">
        <v>160</v>
      </c>
      <c r="AU372" s="153" t="s">
        <v>88</v>
      </c>
      <c r="AV372" s="13" t="s">
        <v>88</v>
      </c>
      <c r="AW372" s="13" t="s">
        <v>4</v>
      </c>
      <c r="AX372" s="13" t="s">
        <v>82</v>
      </c>
      <c r="AY372" s="153" t="s">
        <v>148</v>
      </c>
    </row>
    <row r="373" spans="2:65" s="1" customFormat="1" ht="24.2" customHeight="1" x14ac:dyDescent="0.2">
      <c r="B373" s="33"/>
      <c r="C373" s="129" t="s">
        <v>537</v>
      </c>
      <c r="D373" s="129" t="s">
        <v>151</v>
      </c>
      <c r="E373" s="130" t="s">
        <v>538</v>
      </c>
      <c r="F373" s="131" t="s">
        <v>539</v>
      </c>
      <c r="G373" s="132" t="s">
        <v>540</v>
      </c>
      <c r="H373" s="181"/>
      <c r="I373" s="134"/>
      <c r="J373" s="135">
        <f>ROUND(I373*H373,2)</f>
        <v>0</v>
      </c>
      <c r="K373" s="131" t="s">
        <v>155</v>
      </c>
      <c r="L373" s="33"/>
      <c r="M373" s="136" t="s">
        <v>19</v>
      </c>
      <c r="N373" s="137" t="s">
        <v>47</v>
      </c>
      <c r="P373" s="138">
        <f>O373*H373</f>
        <v>0</v>
      </c>
      <c r="Q373" s="138">
        <v>0</v>
      </c>
      <c r="R373" s="138">
        <f>Q373*H373</f>
        <v>0</v>
      </c>
      <c r="S373" s="138">
        <v>0</v>
      </c>
      <c r="T373" s="138">
        <f>S373*H373</f>
        <v>0</v>
      </c>
      <c r="U373" s="329" t="s">
        <v>19</v>
      </c>
      <c r="V373" s="1" t="str">
        <f t="shared" si="4"/>
        <v/>
      </c>
      <c r="AR373" s="140" t="s">
        <v>255</v>
      </c>
      <c r="AT373" s="140" t="s">
        <v>151</v>
      </c>
      <c r="AU373" s="140" t="s">
        <v>88</v>
      </c>
      <c r="AY373" s="18" t="s">
        <v>148</v>
      </c>
      <c r="BE373" s="141">
        <f>IF(N373="základní",J373,0)</f>
        <v>0</v>
      </c>
      <c r="BF373" s="141">
        <f>IF(N373="snížená",J373,0)</f>
        <v>0</v>
      </c>
      <c r="BG373" s="141">
        <f>IF(N373="zákl. přenesená",J373,0)</f>
        <v>0</v>
      </c>
      <c r="BH373" s="141">
        <f>IF(N373="sníž. přenesená",J373,0)</f>
        <v>0</v>
      </c>
      <c r="BI373" s="141">
        <f>IF(N373="nulová",J373,0)</f>
        <v>0</v>
      </c>
      <c r="BJ373" s="18" t="s">
        <v>88</v>
      </c>
      <c r="BK373" s="141">
        <f>ROUND(I373*H373,2)</f>
        <v>0</v>
      </c>
      <c r="BL373" s="18" t="s">
        <v>255</v>
      </c>
      <c r="BM373" s="140" t="s">
        <v>541</v>
      </c>
    </row>
    <row r="374" spans="2:65" s="1" customFormat="1" ht="11.25" x14ac:dyDescent="0.2">
      <c r="B374" s="33"/>
      <c r="D374" s="142" t="s">
        <v>158</v>
      </c>
      <c r="F374" s="143" t="s">
        <v>542</v>
      </c>
      <c r="I374" s="144"/>
      <c r="L374" s="33"/>
      <c r="M374" s="145"/>
      <c r="U374" s="330"/>
      <c r="V374" s="1" t="str">
        <f t="shared" si="4"/>
        <v/>
      </c>
      <c r="AT374" s="18" t="s">
        <v>158</v>
      </c>
      <c r="AU374" s="18" t="s">
        <v>88</v>
      </c>
    </row>
    <row r="375" spans="2:65" s="11" customFormat="1" ht="22.9" customHeight="1" x14ac:dyDescent="0.2">
      <c r="B375" s="117"/>
      <c r="D375" s="118" t="s">
        <v>74</v>
      </c>
      <c r="E375" s="127" t="s">
        <v>543</v>
      </c>
      <c r="F375" s="127" t="s">
        <v>544</v>
      </c>
      <c r="I375" s="120"/>
      <c r="J375" s="128">
        <f>BK375</f>
        <v>0</v>
      </c>
      <c r="L375" s="117"/>
      <c r="M375" s="122"/>
      <c r="P375" s="123">
        <f>P376</f>
        <v>0</v>
      </c>
      <c r="R375" s="123">
        <f>R376</f>
        <v>0</v>
      </c>
      <c r="T375" s="123">
        <f>T376</f>
        <v>3.96E-3</v>
      </c>
      <c r="U375" s="328"/>
      <c r="V375" s="1" t="str">
        <f t="shared" si="4"/>
        <v/>
      </c>
      <c r="AR375" s="118" t="s">
        <v>88</v>
      </c>
      <c r="AT375" s="125" t="s">
        <v>74</v>
      </c>
      <c r="AU375" s="125" t="s">
        <v>82</v>
      </c>
      <c r="AY375" s="118" t="s">
        <v>148</v>
      </c>
      <c r="BK375" s="126">
        <f>BK376</f>
        <v>0</v>
      </c>
    </row>
    <row r="376" spans="2:65" s="1" customFormat="1" ht="16.5" customHeight="1" x14ac:dyDescent="0.2">
      <c r="B376" s="33"/>
      <c r="C376" s="129" t="s">
        <v>545</v>
      </c>
      <c r="D376" s="129" t="s">
        <v>151</v>
      </c>
      <c r="E376" s="130" t="s">
        <v>546</v>
      </c>
      <c r="F376" s="131" t="s">
        <v>547</v>
      </c>
      <c r="G376" s="132" t="s">
        <v>336</v>
      </c>
      <c r="H376" s="133">
        <v>2</v>
      </c>
      <c r="I376" s="134"/>
      <c r="J376" s="135">
        <f>ROUND(I376*H376,2)</f>
        <v>0</v>
      </c>
      <c r="K376" s="131" t="s">
        <v>19</v>
      </c>
      <c r="L376" s="33"/>
      <c r="M376" s="136" t="s">
        <v>19</v>
      </c>
      <c r="N376" s="137" t="s">
        <v>47</v>
      </c>
      <c r="P376" s="138">
        <f>O376*H376</f>
        <v>0</v>
      </c>
      <c r="Q376" s="138">
        <v>0</v>
      </c>
      <c r="R376" s="138">
        <f>Q376*H376</f>
        <v>0</v>
      </c>
      <c r="S376" s="138">
        <v>1.98E-3</v>
      </c>
      <c r="T376" s="138">
        <f>S376*H376</f>
        <v>3.96E-3</v>
      </c>
      <c r="U376" s="329" t="s">
        <v>19</v>
      </c>
      <c r="V376" s="1" t="str">
        <f t="shared" si="4"/>
        <v/>
      </c>
      <c r="AR376" s="140" t="s">
        <v>255</v>
      </c>
      <c r="AT376" s="140" t="s">
        <v>151</v>
      </c>
      <c r="AU376" s="140" t="s">
        <v>88</v>
      </c>
      <c r="AY376" s="18" t="s">
        <v>148</v>
      </c>
      <c r="BE376" s="141">
        <f>IF(N376="základní",J376,0)</f>
        <v>0</v>
      </c>
      <c r="BF376" s="141">
        <f>IF(N376="snížená",J376,0)</f>
        <v>0</v>
      </c>
      <c r="BG376" s="141">
        <f>IF(N376="zákl. přenesená",J376,0)</f>
        <v>0</v>
      </c>
      <c r="BH376" s="141">
        <f>IF(N376="sníž. přenesená",J376,0)</f>
        <v>0</v>
      </c>
      <c r="BI376" s="141">
        <f>IF(N376="nulová",J376,0)</f>
        <v>0</v>
      </c>
      <c r="BJ376" s="18" t="s">
        <v>88</v>
      </c>
      <c r="BK376" s="141">
        <f>ROUND(I376*H376,2)</f>
        <v>0</v>
      </c>
      <c r="BL376" s="18" t="s">
        <v>255</v>
      </c>
      <c r="BM376" s="140" t="s">
        <v>548</v>
      </c>
    </row>
    <row r="377" spans="2:65" s="11" customFormat="1" ht="22.9" customHeight="1" x14ac:dyDescent="0.2">
      <c r="B377" s="117"/>
      <c r="D377" s="118" t="s">
        <v>74</v>
      </c>
      <c r="E377" s="127" t="s">
        <v>549</v>
      </c>
      <c r="F377" s="127" t="s">
        <v>550</v>
      </c>
      <c r="I377" s="120"/>
      <c r="J377" s="128">
        <f>BK377</f>
        <v>0</v>
      </c>
      <c r="L377" s="117"/>
      <c r="M377" s="122"/>
      <c r="P377" s="123">
        <f>SUM(P378:P383)</f>
        <v>0</v>
      </c>
      <c r="R377" s="123">
        <f>SUM(R378:R383)</f>
        <v>0</v>
      </c>
      <c r="T377" s="123">
        <f>SUM(T378:T383)</f>
        <v>0.35416000000000003</v>
      </c>
      <c r="U377" s="328"/>
      <c r="V377" s="1" t="str">
        <f t="shared" si="4"/>
        <v/>
      </c>
      <c r="AR377" s="118" t="s">
        <v>88</v>
      </c>
      <c r="AT377" s="125" t="s">
        <v>74</v>
      </c>
      <c r="AU377" s="125" t="s">
        <v>82</v>
      </c>
      <c r="AY377" s="118" t="s">
        <v>148</v>
      </c>
      <c r="BK377" s="126">
        <f>SUM(BK378:BK383)</f>
        <v>0</v>
      </c>
    </row>
    <row r="378" spans="2:65" s="1" customFormat="1" ht="16.5" customHeight="1" x14ac:dyDescent="0.2">
      <c r="B378" s="33"/>
      <c r="C378" s="129" t="s">
        <v>551</v>
      </c>
      <c r="D378" s="129" t="s">
        <v>151</v>
      </c>
      <c r="E378" s="130" t="s">
        <v>552</v>
      </c>
      <c r="F378" s="131" t="s">
        <v>553</v>
      </c>
      <c r="G378" s="132" t="s">
        <v>336</v>
      </c>
      <c r="H378" s="133">
        <v>10</v>
      </c>
      <c r="I378" s="134"/>
      <c r="J378" s="135">
        <f>ROUND(I378*H378,2)</f>
        <v>0</v>
      </c>
      <c r="K378" s="131" t="s">
        <v>155</v>
      </c>
      <c r="L378" s="33"/>
      <c r="M378" s="136" t="s">
        <v>19</v>
      </c>
      <c r="N378" s="137" t="s">
        <v>47</v>
      </c>
      <c r="P378" s="138">
        <f>O378*H378</f>
        <v>0</v>
      </c>
      <c r="Q378" s="138">
        <v>0</v>
      </c>
      <c r="R378" s="138">
        <f>Q378*H378</f>
        <v>0</v>
      </c>
      <c r="S378" s="138">
        <v>6.7000000000000002E-3</v>
      </c>
      <c r="T378" s="138">
        <f>S378*H378</f>
        <v>6.7000000000000004E-2</v>
      </c>
      <c r="U378" s="329" t="s">
        <v>19</v>
      </c>
      <c r="V378" s="1" t="str">
        <f t="shared" si="4"/>
        <v/>
      </c>
      <c r="AR378" s="140" t="s">
        <v>255</v>
      </c>
      <c r="AT378" s="140" t="s">
        <v>151</v>
      </c>
      <c r="AU378" s="140" t="s">
        <v>88</v>
      </c>
      <c r="AY378" s="18" t="s">
        <v>148</v>
      </c>
      <c r="BE378" s="141">
        <f>IF(N378="základní",J378,0)</f>
        <v>0</v>
      </c>
      <c r="BF378" s="141">
        <f>IF(N378="snížená",J378,0)</f>
        <v>0</v>
      </c>
      <c r="BG378" s="141">
        <f>IF(N378="zákl. přenesená",J378,0)</f>
        <v>0</v>
      </c>
      <c r="BH378" s="141">
        <f>IF(N378="sníž. přenesená",J378,0)</f>
        <v>0</v>
      </c>
      <c r="BI378" s="141">
        <f>IF(N378="nulová",J378,0)</f>
        <v>0</v>
      </c>
      <c r="BJ378" s="18" t="s">
        <v>88</v>
      </c>
      <c r="BK378" s="141">
        <f>ROUND(I378*H378,2)</f>
        <v>0</v>
      </c>
      <c r="BL378" s="18" t="s">
        <v>255</v>
      </c>
      <c r="BM378" s="140" t="s">
        <v>554</v>
      </c>
    </row>
    <row r="379" spans="2:65" s="1" customFormat="1" ht="11.25" x14ac:dyDescent="0.2">
      <c r="B379" s="33"/>
      <c r="D379" s="142" t="s">
        <v>158</v>
      </c>
      <c r="F379" s="143" t="s">
        <v>555</v>
      </c>
      <c r="I379" s="144"/>
      <c r="L379" s="33"/>
      <c r="M379" s="145"/>
      <c r="U379" s="330"/>
      <c r="V379" s="1" t="str">
        <f t="shared" si="4"/>
        <v/>
      </c>
      <c r="AT379" s="18" t="s">
        <v>158</v>
      </c>
      <c r="AU379" s="18" t="s">
        <v>88</v>
      </c>
    </row>
    <row r="380" spans="2:65" s="13" customFormat="1" ht="11.25" x14ac:dyDescent="0.2">
      <c r="B380" s="152"/>
      <c r="D380" s="147" t="s">
        <v>160</v>
      </c>
      <c r="E380" s="153" t="s">
        <v>19</v>
      </c>
      <c r="F380" s="154" t="s">
        <v>556</v>
      </c>
      <c r="H380" s="155">
        <v>10</v>
      </c>
      <c r="I380" s="156"/>
      <c r="L380" s="152"/>
      <c r="M380" s="157"/>
      <c r="U380" s="332"/>
      <c r="V380" s="1" t="str">
        <f t="shared" si="4"/>
        <v/>
      </c>
      <c r="AT380" s="153" t="s">
        <v>160</v>
      </c>
      <c r="AU380" s="153" t="s">
        <v>88</v>
      </c>
      <c r="AV380" s="13" t="s">
        <v>88</v>
      </c>
      <c r="AW380" s="13" t="s">
        <v>36</v>
      </c>
      <c r="AX380" s="13" t="s">
        <v>75</v>
      </c>
      <c r="AY380" s="153" t="s">
        <v>148</v>
      </c>
    </row>
    <row r="381" spans="2:65" s="14" customFormat="1" ht="11.25" x14ac:dyDescent="0.2">
      <c r="B381" s="158"/>
      <c r="D381" s="147" t="s">
        <v>160</v>
      </c>
      <c r="E381" s="159" t="s">
        <v>19</v>
      </c>
      <c r="F381" s="160" t="s">
        <v>163</v>
      </c>
      <c r="H381" s="161">
        <v>10</v>
      </c>
      <c r="I381" s="162"/>
      <c r="L381" s="158"/>
      <c r="M381" s="163"/>
      <c r="U381" s="333"/>
      <c r="V381" s="1" t="str">
        <f t="shared" si="4"/>
        <v/>
      </c>
      <c r="AT381" s="159" t="s">
        <v>160</v>
      </c>
      <c r="AU381" s="159" t="s">
        <v>88</v>
      </c>
      <c r="AV381" s="14" t="s">
        <v>156</v>
      </c>
      <c r="AW381" s="14" t="s">
        <v>36</v>
      </c>
      <c r="AX381" s="14" t="s">
        <v>82</v>
      </c>
      <c r="AY381" s="159" t="s">
        <v>148</v>
      </c>
    </row>
    <row r="382" spans="2:65" s="1" customFormat="1" ht="16.5" customHeight="1" x14ac:dyDescent="0.2">
      <c r="B382" s="33"/>
      <c r="C382" s="129" t="s">
        <v>557</v>
      </c>
      <c r="D382" s="129" t="s">
        <v>151</v>
      </c>
      <c r="E382" s="130" t="s">
        <v>558</v>
      </c>
      <c r="F382" s="131" t="s">
        <v>559</v>
      </c>
      <c r="G382" s="132" t="s">
        <v>336</v>
      </c>
      <c r="H382" s="133">
        <v>2</v>
      </c>
      <c r="I382" s="134"/>
      <c r="J382" s="135">
        <f>ROUND(I382*H382,2)</f>
        <v>0</v>
      </c>
      <c r="K382" s="131" t="s">
        <v>19</v>
      </c>
      <c r="L382" s="33"/>
      <c r="M382" s="136" t="s">
        <v>19</v>
      </c>
      <c r="N382" s="137" t="s">
        <v>47</v>
      </c>
      <c r="P382" s="138">
        <f>O382*H382</f>
        <v>0</v>
      </c>
      <c r="Q382" s="138">
        <v>0</v>
      </c>
      <c r="R382" s="138">
        <f>Q382*H382</f>
        <v>0</v>
      </c>
      <c r="S382" s="138">
        <v>4.786E-2</v>
      </c>
      <c r="T382" s="138">
        <f>S382*H382</f>
        <v>9.572E-2</v>
      </c>
      <c r="U382" s="329" t="s">
        <v>19</v>
      </c>
      <c r="V382" s="1" t="str">
        <f t="shared" si="4"/>
        <v/>
      </c>
      <c r="AR382" s="140" t="s">
        <v>255</v>
      </c>
      <c r="AT382" s="140" t="s">
        <v>151</v>
      </c>
      <c r="AU382" s="140" t="s">
        <v>88</v>
      </c>
      <c r="AY382" s="18" t="s">
        <v>148</v>
      </c>
      <c r="BE382" s="141">
        <f>IF(N382="základní",J382,0)</f>
        <v>0</v>
      </c>
      <c r="BF382" s="141">
        <f>IF(N382="snížená",J382,0)</f>
        <v>0</v>
      </c>
      <c r="BG382" s="141">
        <f>IF(N382="zákl. přenesená",J382,0)</f>
        <v>0</v>
      </c>
      <c r="BH382" s="141">
        <f>IF(N382="sníž. přenesená",J382,0)</f>
        <v>0</v>
      </c>
      <c r="BI382" s="141">
        <f>IF(N382="nulová",J382,0)</f>
        <v>0</v>
      </c>
      <c r="BJ382" s="18" t="s">
        <v>88</v>
      </c>
      <c r="BK382" s="141">
        <f>ROUND(I382*H382,2)</f>
        <v>0</v>
      </c>
      <c r="BL382" s="18" t="s">
        <v>255</v>
      </c>
      <c r="BM382" s="140" t="s">
        <v>560</v>
      </c>
    </row>
    <row r="383" spans="2:65" s="1" customFormat="1" ht="16.5" customHeight="1" x14ac:dyDescent="0.2">
      <c r="B383" s="33"/>
      <c r="C383" s="129" t="s">
        <v>561</v>
      </c>
      <c r="D383" s="129" t="s">
        <v>151</v>
      </c>
      <c r="E383" s="130" t="s">
        <v>562</v>
      </c>
      <c r="F383" s="131" t="s">
        <v>563</v>
      </c>
      <c r="G383" s="132" t="s">
        <v>336</v>
      </c>
      <c r="H383" s="133">
        <v>4</v>
      </c>
      <c r="I383" s="134"/>
      <c r="J383" s="135">
        <f>ROUND(I383*H383,2)</f>
        <v>0</v>
      </c>
      <c r="K383" s="131" t="s">
        <v>19</v>
      </c>
      <c r="L383" s="33"/>
      <c r="M383" s="136" t="s">
        <v>19</v>
      </c>
      <c r="N383" s="137" t="s">
        <v>47</v>
      </c>
      <c r="P383" s="138">
        <f>O383*H383</f>
        <v>0</v>
      </c>
      <c r="Q383" s="138">
        <v>0</v>
      </c>
      <c r="R383" s="138">
        <f>Q383*H383</f>
        <v>0</v>
      </c>
      <c r="S383" s="138">
        <v>4.786E-2</v>
      </c>
      <c r="T383" s="138">
        <f>S383*H383</f>
        <v>0.19144</v>
      </c>
      <c r="U383" s="329" t="s">
        <v>19</v>
      </c>
      <c r="V383" s="1" t="str">
        <f t="shared" si="4"/>
        <v/>
      </c>
      <c r="AR383" s="140" t="s">
        <v>255</v>
      </c>
      <c r="AT383" s="140" t="s">
        <v>151</v>
      </c>
      <c r="AU383" s="140" t="s">
        <v>88</v>
      </c>
      <c r="AY383" s="18" t="s">
        <v>148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8" t="s">
        <v>88</v>
      </c>
      <c r="BK383" s="141">
        <f>ROUND(I383*H383,2)</f>
        <v>0</v>
      </c>
      <c r="BL383" s="18" t="s">
        <v>255</v>
      </c>
      <c r="BM383" s="140" t="s">
        <v>564</v>
      </c>
    </row>
    <row r="384" spans="2:65" s="11" customFormat="1" ht="22.9" customHeight="1" x14ac:dyDescent="0.2">
      <c r="B384" s="117"/>
      <c r="D384" s="118" t="s">
        <v>74</v>
      </c>
      <c r="E384" s="127" t="s">
        <v>565</v>
      </c>
      <c r="F384" s="127" t="s">
        <v>566</v>
      </c>
      <c r="I384" s="120"/>
      <c r="J384" s="128">
        <f>BK384</f>
        <v>0</v>
      </c>
      <c r="L384" s="117"/>
      <c r="M384" s="122"/>
      <c r="P384" s="123">
        <f>SUM(P385:P397)</f>
        <v>0</v>
      </c>
      <c r="R384" s="123">
        <f>SUM(R385:R397)</f>
        <v>0</v>
      </c>
      <c r="T384" s="123">
        <f>SUM(T385:T397)</f>
        <v>8.3170000000000008E-2</v>
      </c>
      <c r="U384" s="328"/>
      <c r="V384" s="1" t="str">
        <f t="shared" si="4"/>
        <v/>
      </c>
      <c r="AR384" s="118" t="s">
        <v>88</v>
      </c>
      <c r="AT384" s="125" t="s">
        <v>74</v>
      </c>
      <c r="AU384" s="125" t="s">
        <v>82</v>
      </c>
      <c r="AY384" s="118" t="s">
        <v>148</v>
      </c>
      <c r="BK384" s="126">
        <f>SUM(BK385:BK397)</f>
        <v>0</v>
      </c>
    </row>
    <row r="385" spans="2:65" s="1" customFormat="1" ht="16.5" customHeight="1" x14ac:dyDescent="0.2">
      <c r="B385" s="33"/>
      <c r="C385" s="129" t="s">
        <v>567</v>
      </c>
      <c r="D385" s="129" t="s">
        <v>151</v>
      </c>
      <c r="E385" s="130" t="s">
        <v>568</v>
      </c>
      <c r="F385" s="131" t="s">
        <v>569</v>
      </c>
      <c r="G385" s="132" t="s">
        <v>352</v>
      </c>
      <c r="H385" s="133">
        <v>1</v>
      </c>
      <c r="I385" s="134"/>
      <c r="J385" s="135">
        <f>ROUND(I385*H385,2)</f>
        <v>0</v>
      </c>
      <c r="K385" s="131" t="s">
        <v>155</v>
      </c>
      <c r="L385" s="33"/>
      <c r="M385" s="136" t="s">
        <v>19</v>
      </c>
      <c r="N385" s="137" t="s">
        <v>47</v>
      </c>
      <c r="P385" s="138">
        <f>O385*H385</f>
        <v>0</v>
      </c>
      <c r="Q385" s="138">
        <v>0</v>
      </c>
      <c r="R385" s="138">
        <f>Q385*H385</f>
        <v>0</v>
      </c>
      <c r="S385" s="138">
        <v>1.933E-2</v>
      </c>
      <c r="T385" s="138">
        <f>S385*H385</f>
        <v>1.933E-2</v>
      </c>
      <c r="U385" s="329" t="s">
        <v>19</v>
      </c>
      <c r="V385" s="1" t="str">
        <f t="shared" si="4"/>
        <v/>
      </c>
      <c r="AR385" s="140" t="s">
        <v>255</v>
      </c>
      <c r="AT385" s="140" t="s">
        <v>151</v>
      </c>
      <c r="AU385" s="140" t="s">
        <v>88</v>
      </c>
      <c r="AY385" s="18" t="s">
        <v>148</v>
      </c>
      <c r="BE385" s="141">
        <f>IF(N385="základní",J385,0)</f>
        <v>0</v>
      </c>
      <c r="BF385" s="141">
        <f>IF(N385="snížená",J385,0)</f>
        <v>0</v>
      </c>
      <c r="BG385" s="141">
        <f>IF(N385="zákl. přenesená",J385,0)</f>
        <v>0</v>
      </c>
      <c r="BH385" s="141">
        <f>IF(N385="sníž. přenesená",J385,0)</f>
        <v>0</v>
      </c>
      <c r="BI385" s="141">
        <f>IF(N385="nulová",J385,0)</f>
        <v>0</v>
      </c>
      <c r="BJ385" s="18" t="s">
        <v>88</v>
      </c>
      <c r="BK385" s="141">
        <f>ROUND(I385*H385,2)</f>
        <v>0</v>
      </c>
      <c r="BL385" s="18" t="s">
        <v>255</v>
      </c>
      <c r="BM385" s="140" t="s">
        <v>570</v>
      </c>
    </row>
    <row r="386" spans="2:65" s="1" customFormat="1" ht="11.25" x14ac:dyDescent="0.2">
      <c r="B386" s="33"/>
      <c r="D386" s="142" t="s">
        <v>158</v>
      </c>
      <c r="F386" s="143" t="s">
        <v>571</v>
      </c>
      <c r="I386" s="144"/>
      <c r="L386" s="33"/>
      <c r="M386" s="145"/>
      <c r="U386" s="330"/>
      <c r="V386" s="1" t="str">
        <f t="shared" si="4"/>
        <v/>
      </c>
      <c r="AT386" s="18" t="s">
        <v>158</v>
      </c>
      <c r="AU386" s="18" t="s">
        <v>88</v>
      </c>
    </row>
    <row r="387" spans="2:65" s="1" customFormat="1" ht="16.5" customHeight="1" x14ac:dyDescent="0.2">
      <c r="B387" s="33"/>
      <c r="C387" s="129" t="s">
        <v>572</v>
      </c>
      <c r="D387" s="129" t="s">
        <v>151</v>
      </c>
      <c r="E387" s="130" t="s">
        <v>573</v>
      </c>
      <c r="F387" s="131" t="s">
        <v>574</v>
      </c>
      <c r="G387" s="132" t="s">
        <v>352</v>
      </c>
      <c r="H387" s="133">
        <v>2</v>
      </c>
      <c r="I387" s="134"/>
      <c r="J387" s="135">
        <f>ROUND(I387*H387,2)</f>
        <v>0</v>
      </c>
      <c r="K387" s="131" t="s">
        <v>155</v>
      </c>
      <c r="L387" s="33"/>
      <c r="M387" s="136" t="s">
        <v>19</v>
      </c>
      <c r="N387" s="137" t="s">
        <v>47</v>
      </c>
      <c r="P387" s="138">
        <f>O387*H387</f>
        <v>0</v>
      </c>
      <c r="Q387" s="138">
        <v>0</v>
      </c>
      <c r="R387" s="138">
        <f>Q387*H387</f>
        <v>0</v>
      </c>
      <c r="S387" s="138">
        <v>1.9460000000000002E-2</v>
      </c>
      <c r="T387" s="138">
        <f>S387*H387</f>
        <v>3.8920000000000003E-2</v>
      </c>
      <c r="U387" s="329" t="s">
        <v>19</v>
      </c>
      <c r="V387" s="1" t="str">
        <f t="shared" si="4"/>
        <v/>
      </c>
      <c r="AR387" s="140" t="s">
        <v>255</v>
      </c>
      <c r="AT387" s="140" t="s">
        <v>151</v>
      </c>
      <c r="AU387" s="140" t="s">
        <v>88</v>
      </c>
      <c r="AY387" s="18" t="s">
        <v>148</v>
      </c>
      <c r="BE387" s="141">
        <f>IF(N387="základní",J387,0)</f>
        <v>0</v>
      </c>
      <c r="BF387" s="141">
        <f>IF(N387="snížená",J387,0)</f>
        <v>0</v>
      </c>
      <c r="BG387" s="141">
        <f>IF(N387="zákl. přenesená",J387,0)</f>
        <v>0</v>
      </c>
      <c r="BH387" s="141">
        <f>IF(N387="sníž. přenesená",J387,0)</f>
        <v>0</v>
      </c>
      <c r="BI387" s="141">
        <f>IF(N387="nulová",J387,0)</f>
        <v>0</v>
      </c>
      <c r="BJ387" s="18" t="s">
        <v>88</v>
      </c>
      <c r="BK387" s="141">
        <f>ROUND(I387*H387,2)</f>
        <v>0</v>
      </c>
      <c r="BL387" s="18" t="s">
        <v>255</v>
      </c>
      <c r="BM387" s="140" t="s">
        <v>575</v>
      </c>
    </row>
    <row r="388" spans="2:65" s="1" customFormat="1" ht="11.25" x14ac:dyDescent="0.2">
      <c r="B388" s="33"/>
      <c r="D388" s="142" t="s">
        <v>158</v>
      </c>
      <c r="F388" s="143" t="s">
        <v>576</v>
      </c>
      <c r="I388" s="144"/>
      <c r="L388" s="33"/>
      <c r="M388" s="145"/>
      <c r="U388" s="330"/>
      <c r="V388" s="1" t="str">
        <f t="shared" si="4"/>
        <v/>
      </c>
      <c r="AT388" s="18" t="s">
        <v>158</v>
      </c>
      <c r="AU388" s="18" t="s">
        <v>88</v>
      </c>
    </row>
    <row r="389" spans="2:65" s="1" customFormat="1" ht="16.5" customHeight="1" x14ac:dyDescent="0.2">
      <c r="B389" s="33"/>
      <c r="C389" s="129" t="s">
        <v>577</v>
      </c>
      <c r="D389" s="129" t="s">
        <v>151</v>
      </c>
      <c r="E389" s="130" t="s">
        <v>578</v>
      </c>
      <c r="F389" s="131" t="s">
        <v>579</v>
      </c>
      <c r="G389" s="132" t="s">
        <v>352</v>
      </c>
      <c r="H389" s="133">
        <v>1</v>
      </c>
      <c r="I389" s="134"/>
      <c r="J389" s="135">
        <f>ROUND(I389*H389,2)</f>
        <v>0</v>
      </c>
      <c r="K389" s="131" t="s">
        <v>19</v>
      </c>
      <c r="L389" s="33"/>
      <c r="M389" s="136" t="s">
        <v>19</v>
      </c>
      <c r="N389" s="137" t="s">
        <v>47</v>
      </c>
      <c r="P389" s="138">
        <f>O389*H389</f>
        <v>0</v>
      </c>
      <c r="Q389" s="138">
        <v>0</v>
      </c>
      <c r="R389" s="138">
        <f>Q389*H389</f>
        <v>0</v>
      </c>
      <c r="S389" s="138">
        <v>2.2499999999999999E-2</v>
      </c>
      <c r="T389" s="138">
        <f>S389*H389</f>
        <v>2.2499999999999999E-2</v>
      </c>
      <c r="U389" s="329" t="s">
        <v>19</v>
      </c>
      <c r="V389" s="1" t="str">
        <f t="shared" si="4"/>
        <v/>
      </c>
      <c r="AR389" s="140" t="s">
        <v>255</v>
      </c>
      <c r="AT389" s="140" t="s">
        <v>151</v>
      </c>
      <c r="AU389" s="140" t="s">
        <v>88</v>
      </c>
      <c r="AY389" s="18" t="s">
        <v>148</v>
      </c>
      <c r="BE389" s="141">
        <f>IF(N389="základní",J389,0)</f>
        <v>0</v>
      </c>
      <c r="BF389" s="141">
        <f>IF(N389="snížená",J389,0)</f>
        <v>0</v>
      </c>
      <c r="BG389" s="141">
        <f>IF(N389="zákl. přenesená",J389,0)</f>
        <v>0</v>
      </c>
      <c r="BH389" s="141">
        <f>IF(N389="sníž. přenesená",J389,0)</f>
        <v>0</v>
      </c>
      <c r="BI389" s="141">
        <f>IF(N389="nulová",J389,0)</f>
        <v>0</v>
      </c>
      <c r="BJ389" s="18" t="s">
        <v>88</v>
      </c>
      <c r="BK389" s="141">
        <f>ROUND(I389*H389,2)</f>
        <v>0</v>
      </c>
      <c r="BL389" s="18" t="s">
        <v>255</v>
      </c>
      <c r="BM389" s="140" t="s">
        <v>580</v>
      </c>
    </row>
    <row r="390" spans="2:65" s="1" customFormat="1" ht="16.5" customHeight="1" x14ac:dyDescent="0.2">
      <c r="B390" s="33"/>
      <c r="C390" s="129" t="s">
        <v>581</v>
      </c>
      <c r="D390" s="129" t="s">
        <v>151</v>
      </c>
      <c r="E390" s="130" t="s">
        <v>582</v>
      </c>
      <c r="F390" s="131" t="s">
        <v>583</v>
      </c>
      <c r="G390" s="132" t="s">
        <v>352</v>
      </c>
      <c r="H390" s="133">
        <v>1</v>
      </c>
      <c r="I390" s="134"/>
      <c r="J390" s="135">
        <f>ROUND(I390*H390,2)</f>
        <v>0</v>
      </c>
      <c r="K390" s="131" t="s">
        <v>155</v>
      </c>
      <c r="L390" s="33"/>
      <c r="M390" s="136" t="s">
        <v>19</v>
      </c>
      <c r="N390" s="137" t="s">
        <v>47</v>
      </c>
      <c r="P390" s="138">
        <f>O390*H390</f>
        <v>0</v>
      </c>
      <c r="Q390" s="138">
        <v>0</v>
      </c>
      <c r="R390" s="138">
        <f>Q390*H390</f>
        <v>0</v>
      </c>
      <c r="S390" s="138">
        <v>1.56E-3</v>
      </c>
      <c r="T390" s="138">
        <f>S390*H390</f>
        <v>1.56E-3</v>
      </c>
      <c r="U390" s="329" t="s">
        <v>19</v>
      </c>
      <c r="V390" s="1" t="str">
        <f t="shared" si="4"/>
        <v/>
      </c>
      <c r="AR390" s="140" t="s">
        <v>255</v>
      </c>
      <c r="AT390" s="140" t="s">
        <v>151</v>
      </c>
      <c r="AU390" s="140" t="s">
        <v>88</v>
      </c>
      <c r="AY390" s="18" t="s">
        <v>148</v>
      </c>
      <c r="BE390" s="141">
        <f>IF(N390="základní",J390,0)</f>
        <v>0</v>
      </c>
      <c r="BF390" s="141">
        <f>IF(N390="snížená",J390,0)</f>
        <v>0</v>
      </c>
      <c r="BG390" s="141">
        <f>IF(N390="zákl. přenesená",J390,0)</f>
        <v>0</v>
      </c>
      <c r="BH390" s="141">
        <f>IF(N390="sníž. přenesená",J390,0)</f>
        <v>0</v>
      </c>
      <c r="BI390" s="141">
        <f>IF(N390="nulová",J390,0)</f>
        <v>0</v>
      </c>
      <c r="BJ390" s="18" t="s">
        <v>88</v>
      </c>
      <c r="BK390" s="141">
        <f>ROUND(I390*H390,2)</f>
        <v>0</v>
      </c>
      <c r="BL390" s="18" t="s">
        <v>255</v>
      </c>
      <c r="BM390" s="140" t="s">
        <v>584</v>
      </c>
    </row>
    <row r="391" spans="2:65" s="1" customFormat="1" ht="11.25" x14ac:dyDescent="0.2">
      <c r="B391" s="33"/>
      <c r="D391" s="142" t="s">
        <v>158</v>
      </c>
      <c r="F391" s="143" t="s">
        <v>585</v>
      </c>
      <c r="I391" s="144"/>
      <c r="L391" s="33"/>
      <c r="M391" s="145"/>
      <c r="U391" s="330"/>
      <c r="V391" s="1" t="str">
        <f t="shared" si="4"/>
        <v/>
      </c>
      <c r="AT391" s="18" t="s">
        <v>158</v>
      </c>
      <c r="AU391" s="18" t="s">
        <v>88</v>
      </c>
    </row>
    <row r="392" spans="2:65" s="13" customFormat="1" ht="11.25" x14ac:dyDescent="0.2">
      <c r="B392" s="152"/>
      <c r="D392" s="147" t="s">
        <v>160</v>
      </c>
      <c r="E392" s="153" t="s">
        <v>19</v>
      </c>
      <c r="F392" s="154" t="s">
        <v>586</v>
      </c>
      <c r="H392" s="155">
        <v>1</v>
      </c>
      <c r="I392" s="156"/>
      <c r="L392" s="152"/>
      <c r="M392" s="157"/>
      <c r="U392" s="332"/>
      <c r="V392" s="1" t="str">
        <f t="shared" si="4"/>
        <v/>
      </c>
      <c r="AT392" s="153" t="s">
        <v>160</v>
      </c>
      <c r="AU392" s="153" t="s">
        <v>88</v>
      </c>
      <c r="AV392" s="13" t="s">
        <v>88</v>
      </c>
      <c r="AW392" s="13" t="s">
        <v>36</v>
      </c>
      <c r="AX392" s="13" t="s">
        <v>75</v>
      </c>
      <c r="AY392" s="153" t="s">
        <v>148</v>
      </c>
    </row>
    <row r="393" spans="2:65" s="14" customFormat="1" ht="11.25" x14ac:dyDescent="0.2">
      <c r="B393" s="158"/>
      <c r="D393" s="147" t="s">
        <v>160</v>
      </c>
      <c r="E393" s="159" t="s">
        <v>19</v>
      </c>
      <c r="F393" s="160" t="s">
        <v>163</v>
      </c>
      <c r="H393" s="161">
        <v>1</v>
      </c>
      <c r="I393" s="162"/>
      <c r="L393" s="158"/>
      <c r="M393" s="163"/>
      <c r="U393" s="333"/>
      <c r="V393" s="1" t="str">
        <f t="shared" si="4"/>
        <v/>
      </c>
      <c r="AT393" s="159" t="s">
        <v>160</v>
      </c>
      <c r="AU393" s="159" t="s">
        <v>88</v>
      </c>
      <c r="AV393" s="14" t="s">
        <v>156</v>
      </c>
      <c r="AW393" s="14" t="s">
        <v>36</v>
      </c>
      <c r="AX393" s="14" t="s">
        <v>82</v>
      </c>
      <c r="AY393" s="159" t="s">
        <v>148</v>
      </c>
    </row>
    <row r="394" spans="2:65" s="1" customFormat="1" ht="16.5" customHeight="1" x14ac:dyDescent="0.2">
      <c r="B394" s="33"/>
      <c r="C394" s="129" t="s">
        <v>587</v>
      </c>
      <c r="D394" s="129" t="s">
        <v>151</v>
      </c>
      <c r="E394" s="130" t="s">
        <v>588</v>
      </c>
      <c r="F394" s="131" t="s">
        <v>589</v>
      </c>
      <c r="G394" s="132" t="s">
        <v>352</v>
      </c>
      <c r="H394" s="133">
        <v>1</v>
      </c>
      <c r="I394" s="134"/>
      <c r="J394" s="135">
        <f>ROUND(I394*H394,2)</f>
        <v>0</v>
      </c>
      <c r="K394" s="131" t="s">
        <v>155</v>
      </c>
      <c r="L394" s="33"/>
      <c r="M394" s="136" t="s">
        <v>19</v>
      </c>
      <c r="N394" s="137" t="s">
        <v>47</v>
      </c>
      <c r="P394" s="138">
        <f>O394*H394</f>
        <v>0</v>
      </c>
      <c r="Q394" s="138">
        <v>0</v>
      </c>
      <c r="R394" s="138">
        <f>Q394*H394</f>
        <v>0</v>
      </c>
      <c r="S394" s="138">
        <v>8.5999999999999998E-4</v>
      </c>
      <c r="T394" s="138">
        <f>S394*H394</f>
        <v>8.5999999999999998E-4</v>
      </c>
      <c r="U394" s="329" t="s">
        <v>19</v>
      </c>
      <c r="V394" s="1" t="str">
        <f t="shared" si="4"/>
        <v/>
      </c>
      <c r="AR394" s="140" t="s">
        <v>255</v>
      </c>
      <c r="AT394" s="140" t="s">
        <v>151</v>
      </c>
      <c r="AU394" s="140" t="s">
        <v>88</v>
      </c>
      <c r="AY394" s="18" t="s">
        <v>148</v>
      </c>
      <c r="BE394" s="141">
        <f>IF(N394="základní",J394,0)</f>
        <v>0</v>
      </c>
      <c r="BF394" s="141">
        <f>IF(N394="snížená",J394,0)</f>
        <v>0</v>
      </c>
      <c r="BG394" s="141">
        <f>IF(N394="zákl. přenesená",J394,0)</f>
        <v>0</v>
      </c>
      <c r="BH394" s="141">
        <f>IF(N394="sníž. přenesená",J394,0)</f>
        <v>0</v>
      </c>
      <c r="BI394" s="141">
        <f>IF(N394="nulová",J394,0)</f>
        <v>0</v>
      </c>
      <c r="BJ394" s="18" t="s">
        <v>88</v>
      </c>
      <c r="BK394" s="141">
        <f>ROUND(I394*H394,2)</f>
        <v>0</v>
      </c>
      <c r="BL394" s="18" t="s">
        <v>255</v>
      </c>
      <c r="BM394" s="140" t="s">
        <v>590</v>
      </c>
    </row>
    <row r="395" spans="2:65" s="1" customFormat="1" ht="11.25" x14ac:dyDescent="0.2">
      <c r="B395" s="33"/>
      <c r="D395" s="142" t="s">
        <v>158</v>
      </c>
      <c r="F395" s="143" t="s">
        <v>591</v>
      </c>
      <c r="I395" s="144"/>
      <c r="L395" s="33"/>
      <c r="M395" s="145"/>
      <c r="U395" s="330"/>
      <c r="V395" s="1" t="str">
        <f t="shared" si="4"/>
        <v/>
      </c>
      <c r="AT395" s="18" t="s">
        <v>158</v>
      </c>
      <c r="AU395" s="18" t="s">
        <v>88</v>
      </c>
    </row>
    <row r="396" spans="2:65" s="13" customFormat="1" ht="11.25" x14ac:dyDescent="0.2">
      <c r="B396" s="152"/>
      <c r="D396" s="147" t="s">
        <v>160</v>
      </c>
      <c r="E396" s="153" t="s">
        <v>19</v>
      </c>
      <c r="F396" s="154" t="s">
        <v>592</v>
      </c>
      <c r="H396" s="155">
        <v>1</v>
      </c>
      <c r="I396" s="156"/>
      <c r="L396" s="152"/>
      <c r="M396" s="157"/>
      <c r="U396" s="332"/>
      <c r="V396" s="1" t="str">
        <f t="shared" si="4"/>
        <v/>
      </c>
      <c r="AT396" s="153" t="s">
        <v>160</v>
      </c>
      <c r="AU396" s="153" t="s">
        <v>88</v>
      </c>
      <c r="AV396" s="13" t="s">
        <v>88</v>
      </c>
      <c r="AW396" s="13" t="s">
        <v>36</v>
      </c>
      <c r="AX396" s="13" t="s">
        <v>75</v>
      </c>
      <c r="AY396" s="153" t="s">
        <v>148</v>
      </c>
    </row>
    <row r="397" spans="2:65" s="14" customFormat="1" ht="11.25" x14ac:dyDescent="0.2">
      <c r="B397" s="158"/>
      <c r="D397" s="147" t="s">
        <v>160</v>
      </c>
      <c r="E397" s="159" t="s">
        <v>19</v>
      </c>
      <c r="F397" s="160" t="s">
        <v>163</v>
      </c>
      <c r="H397" s="161">
        <v>1</v>
      </c>
      <c r="I397" s="162"/>
      <c r="L397" s="158"/>
      <c r="M397" s="163"/>
      <c r="U397" s="333"/>
      <c r="V397" s="1" t="str">
        <f t="shared" si="4"/>
        <v/>
      </c>
      <c r="AT397" s="159" t="s">
        <v>160</v>
      </c>
      <c r="AU397" s="159" t="s">
        <v>88</v>
      </c>
      <c r="AV397" s="14" t="s">
        <v>156</v>
      </c>
      <c r="AW397" s="14" t="s">
        <v>36</v>
      </c>
      <c r="AX397" s="14" t="s">
        <v>82</v>
      </c>
      <c r="AY397" s="159" t="s">
        <v>148</v>
      </c>
    </row>
    <row r="398" spans="2:65" s="11" customFormat="1" ht="22.9" customHeight="1" x14ac:dyDescent="0.2">
      <c r="B398" s="117"/>
      <c r="D398" s="118" t="s">
        <v>74</v>
      </c>
      <c r="E398" s="127" t="s">
        <v>593</v>
      </c>
      <c r="F398" s="127" t="s">
        <v>594</v>
      </c>
      <c r="I398" s="120"/>
      <c r="J398" s="128">
        <f>BK398</f>
        <v>0</v>
      </c>
      <c r="L398" s="117"/>
      <c r="M398" s="122"/>
      <c r="P398" s="123">
        <f>SUM(P399:P404)</f>
        <v>0</v>
      </c>
      <c r="R398" s="123">
        <f>SUM(R399:R404)</f>
        <v>0</v>
      </c>
      <c r="T398" s="123">
        <f>SUM(T399:T404)</f>
        <v>0.5706</v>
      </c>
      <c r="U398" s="328"/>
      <c r="V398" s="1" t="str">
        <f t="shared" si="4"/>
        <v/>
      </c>
      <c r="AR398" s="118" t="s">
        <v>88</v>
      </c>
      <c r="AT398" s="125" t="s">
        <v>74</v>
      </c>
      <c r="AU398" s="125" t="s">
        <v>82</v>
      </c>
      <c r="AY398" s="118" t="s">
        <v>148</v>
      </c>
      <c r="BK398" s="126">
        <f>SUM(BK399:BK404)</f>
        <v>0</v>
      </c>
    </row>
    <row r="399" spans="2:65" s="1" customFormat="1" ht="16.5" customHeight="1" x14ac:dyDescent="0.2">
      <c r="B399" s="33"/>
      <c r="C399" s="129" t="s">
        <v>595</v>
      </c>
      <c r="D399" s="129" t="s">
        <v>151</v>
      </c>
      <c r="E399" s="130" t="s">
        <v>596</v>
      </c>
      <c r="F399" s="131" t="s">
        <v>597</v>
      </c>
      <c r="G399" s="132" t="s">
        <v>174</v>
      </c>
      <c r="H399" s="133">
        <v>31.7</v>
      </c>
      <c r="I399" s="134"/>
      <c r="J399" s="135">
        <f>ROUND(I399*H399,2)</f>
        <v>0</v>
      </c>
      <c r="K399" s="131" t="s">
        <v>155</v>
      </c>
      <c r="L399" s="33"/>
      <c r="M399" s="136" t="s">
        <v>19</v>
      </c>
      <c r="N399" s="137" t="s">
        <v>47</v>
      </c>
      <c r="P399" s="138">
        <f>O399*H399</f>
        <v>0</v>
      </c>
      <c r="Q399" s="138">
        <v>0</v>
      </c>
      <c r="R399" s="138">
        <f>Q399*H399</f>
        <v>0</v>
      </c>
      <c r="S399" s="138">
        <v>1.7999999999999999E-2</v>
      </c>
      <c r="T399" s="138">
        <f>S399*H399</f>
        <v>0.5706</v>
      </c>
      <c r="U399" s="329" t="s">
        <v>19</v>
      </c>
      <c r="V399" s="1" t="str">
        <f t="shared" si="4"/>
        <v/>
      </c>
      <c r="AR399" s="140" t="s">
        <v>255</v>
      </c>
      <c r="AT399" s="140" t="s">
        <v>151</v>
      </c>
      <c r="AU399" s="140" t="s">
        <v>88</v>
      </c>
      <c r="AY399" s="18" t="s">
        <v>148</v>
      </c>
      <c r="BE399" s="141">
        <f>IF(N399="základní",J399,0)</f>
        <v>0</v>
      </c>
      <c r="BF399" s="141">
        <f>IF(N399="snížená",J399,0)</f>
        <v>0</v>
      </c>
      <c r="BG399" s="141">
        <f>IF(N399="zákl. přenesená",J399,0)</f>
        <v>0</v>
      </c>
      <c r="BH399" s="141">
        <f>IF(N399="sníž. přenesená",J399,0)</f>
        <v>0</v>
      </c>
      <c r="BI399" s="141">
        <f>IF(N399="nulová",J399,0)</f>
        <v>0</v>
      </c>
      <c r="BJ399" s="18" t="s">
        <v>88</v>
      </c>
      <c r="BK399" s="141">
        <f>ROUND(I399*H399,2)</f>
        <v>0</v>
      </c>
      <c r="BL399" s="18" t="s">
        <v>255</v>
      </c>
      <c r="BM399" s="140" t="s">
        <v>598</v>
      </c>
    </row>
    <row r="400" spans="2:65" s="1" customFormat="1" ht="11.25" x14ac:dyDescent="0.2">
      <c r="B400" s="33"/>
      <c r="D400" s="142" t="s">
        <v>158</v>
      </c>
      <c r="F400" s="143" t="s">
        <v>599</v>
      </c>
      <c r="I400" s="144"/>
      <c r="L400" s="33"/>
      <c r="M400" s="145"/>
      <c r="U400" s="330"/>
      <c r="V400" s="1" t="str">
        <f t="shared" si="4"/>
        <v/>
      </c>
      <c r="AT400" s="18" t="s">
        <v>158</v>
      </c>
      <c r="AU400" s="18" t="s">
        <v>88</v>
      </c>
    </row>
    <row r="401" spans="2:65" s="12" customFormat="1" ht="11.25" x14ac:dyDescent="0.2">
      <c r="B401" s="146"/>
      <c r="D401" s="147" t="s">
        <v>160</v>
      </c>
      <c r="E401" s="148" t="s">
        <v>19</v>
      </c>
      <c r="F401" s="149" t="s">
        <v>338</v>
      </c>
      <c r="H401" s="148" t="s">
        <v>19</v>
      </c>
      <c r="I401" s="150"/>
      <c r="L401" s="146"/>
      <c r="M401" s="151"/>
      <c r="U401" s="331"/>
      <c r="V401" s="1" t="str">
        <f t="shared" si="4"/>
        <v/>
      </c>
      <c r="AT401" s="148" t="s">
        <v>160</v>
      </c>
      <c r="AU401" s="148" t="s">
        <v>88</v>
      </c>
      <c r="AV401" s="12" t="s">
        <v>82</v>
      </c>
      <c r="AW401" s="12" t="s">
        <v>36</v>
      </c>
      <c r="AX401" s="12" t="s">
        <v>75</v>
      </c>
      <c r="AY401" s="148" t="s">
        <v>148</v>
      </c>
    </row>
    <row r="402" spans="2:65" s="13" customFormat="1" ht="11.25" x14ac:dyDescent="0.2">
      <c r="B402" s="152"/>
      <c r="D402" s="147" t="s">
        <v>160</v>
      </c>
      <c r="E402" s="153" t="s">
        <v>19</v>
      </c>
      <c r="F402" s="154" t="s">
        <v>600</v>
      </c>
      <c r="H402" s="155">
        <v>16.53</v>
      </c>
      <c r="I402" s="156"/>
      <c r="L402" s="152"/>
      <c r="M402" s="157"/>
      <c r="U402" s="332"/>
      <c r="V402" s="1" t="str">
        <f t="shared" si="4"/>
        <v/>
      </c>
      <c r="AT402" s="153" t="s">
        <v>160</v>
      </c>
      <c r="AU402" s="153" t="s">
        <v>88</v>
      </c>
      <c r="AV402" s="13" t="s">
        <v>88</v>
      </c>
      <c r="AW402" s="13" t="s">
        <v>36</v>
      </c>
      <c r="AX402" s="13" t="s">
        <v>75</v>
      </c>
      <c r="AY402" s="153" t="s">
        <v>148</v>
      </c>
    </row>
    <row r="403" spans="2:65" s="13" customFormat="1" ht="11.25" x14ac:dyDescent="0.2">
      <c r="B403" s="152"/>
      <c r="D403" s="147" t="s">
        <v>160</v>
      </c>
      <c r="E403" s="153" t="s">
        <v>19</v>
      </c>
      <c r="F403" s="154" t="s">
        <v>601</v>
      </c>
      <c r="H403" s="155">
        <v>15.17</v>
      </c>
      <c r="I403" s="156"/>
      <c r="L403" s="152"/>
      <c r="M403" s="157"/>
      <c r="U403" s="332"/>
      <c r="V403" s="1" t="str">
        <f t="shared" si="4"/>
        <v/>
      </c>
      <c r="AT403" s="153" t="s">
        <v>160</v>
      </c>
      <c r="AU403" s="153" t="s">
        <v>88</v>
      </c>
      <c r="AV403" s="13" t="s">
        <v>88</v>
      </c>
      <c r="AW403" s="13" t="s">
        <v>36</v>
      </c>
      <c r="AX403" s="13" t="s">
        <v>75</v>
      </c>
      <c r="AY403" s="153" t="s">
        <v>148</v>
      </c>
    </row>
    <row r="404" spans="2:65" s="14" customFormat="1" ht="11.25" x14ac:dyDescent="0.2">
      <c r="B404" s="158"/>
      <c r="D404" s="147" t="s">
        <v>160</v>
      </c>
      <c r="E404" s="159" t="s">
        <v>19</v>
      </c>
      <c r="F404" s="160" t="s">
        <v>163</v>
      </c>
      <c r="H404" s="161">
        <v>31.700000000000003</v>
      </c>
      <c r="I404" s="162"/>
      <c r="L404" s="158"/>
      <c r="M404" s="163"/>
      <c r="U404" s="333"/>
      <c r="V404" s="1" t="str">
        <f t="shared" si="4"/>
        <v/>
      </c>
      <c r="AT404" s="159" t="s">
        <v>160</v>
      </c>
      <c r="AU404" s="159" t="s">
        <v>88</v>
      </c>
      <c r="AV404" s="14" t="s">
        <v>156</v>
      </c>
      <c r="AW404" s="14" t="s">
        <v>36</v>
      </c>
      <c r="AX404" s="14" t="s">
        <v>82</v>
      </c>
      <c r="AY404" s="159" t="s">
        <v>148</v>
      </c>
    </row>
    <row r="405" spans="2:65" s="11" customFormat="1" ht="22.9" customHeight="1" x14ac:dyDescent="0.2">
      <c r="B405" s="117"/>
      <c r="D405" s="118" t="s">
        <v>74</v>
      </c>
      <c r="E405" s="127" t="s">
        <v>602</v>
      </c>
      <c r="F405" s="127" t="s">
        <v>603</v>
      </c>
      <c r="I405" s="120"/>
      <c r="J405" s="128">
        <f>BK405</f>
        <v>0</v>
      </c>
      <c r="L405" s="117"/>
      <c r="M405" s="122"/>
      <c r="P405" s="123">
        <f>SUM(P406:P487)</f>
        <v>0</v>
      </c>
      <c r="R405" s="123">
        <f>SUM(R406:R487)</f>
        <v>1.7663019599999998</v>
      </c>
      <c r="T405" s="123">
        <f>SUM(T406:T487)</f>
        <v>2.0901000000000003E-2</v>
      </c>
      <c r="U405" s="328"/>
      <c r="V405" s="1" t="str">
        <f t="shared" si="4"/>
        <v/>
      </c>
      <c r="AR405" s="118" t="s">
        <v>88</v>
      </c>
      <c r="AT405" s="125" t="s">
        <v>74</v>
      </c>
      <c r="AU405" s="125" t="s">
        <v>82</v>
      </c>
      <c r="AY405" s="118" t="s">
        <v>148</v>
      </c>
      <c r="BK405" s="126">
        <f>SUM(BK406:BK487)</f>
        <v>0</v>
      </c>
    </row>
    <row r="406" spans="2:65" s="1" customFormat="1" ht="16.5" customHeight="1" x14ac:dyDescent="0.2">
      <c r="B406" s="33"/>
      <c r="C406" s="129" t="s">
        <v>604</v>
      </c>
      <c r="D406" s="129" t="s">
        <v>151</v>
      </c>
      <c r="E406" s="130" t="s">
        <v>605</v>
      </c>
      <c r="F406" s="131" t="s">
        <v>606</v>
      </c>
      <c r="G406" s="132" t="s">
        <v>174</v>
      </c>
      <c r="H406" s="133">
        <v>0.91600000000000004</v>
      </c>
      <c r="I406" s="134"/>
      <c r="J406" s="135">
        <f>ROUND(I406*H406,2)</f>
        <v>0</v>
      </c>
      <c r="K406" s="131" t="s">
        <v>19</v>
      </c>
      <c r="L406" s="33"/>
      <c r="M406" s="136" t="s">
        <v>19</v>
      </c>
      <c r="N406" s="137" t="s">
        <v>47</v>
      </c>
      <c r="P406" s="138">
        <f>O406*H406</f>
        <v>0</v>
      </c>
      <c r="Q406" s="138">
        <v>0</v>
      </c>
      <c r="R406" s="138">
        <f>Q406*H406</f>
        <v>0</v>
      </c>
      <c r="S406" s="138">
        <v>1.7250000000000001E-2</v>
      </c>
      <c r="T406" s="138">
        <f>S406*H406</f>
        <v>1.5801000000000003E-2</v>
      </c>
      <c r="U406" s="329" t="s">
        <v>19</v>
      </c>
      <c r="V406" s="1" t="str">
        <f t="shared" si="4"/>
        <v/>
      </c>
      <c r="AR406" s="140" t="s">
        <v>255</v>
      </c>
      <c r="AT406" s="140" t="s">
        <v>151</v>
      </c>
      <c r="AU406" s="140" t="s">
        <v>88</v>
      </c>
      <c r="AY406" s="18" t="s">
        <v>148</v>
      </c>
      <c r="BE406" s="141">
        <f>IF(N406="základní",J406,0)</f>
        <v>0</v>
      </c>
      <c r="BF406" s="141">
        <f>IF(N406="snížená",J406,0)</f>
        <v>0</v>
      </c>
      <c r="BG406" s="141">
        <f>IF(N406="zákl. přenesená",J406,0)</f>
        <v>0</v>
      </c>
      <c r="BH406" s="141">
        <f>IF(N406="sníž. přenesená",J406,0)</f>
        <v>0</v>
      </c>
      <c r="BI406" s="141">
        <f>IF(N406="nulová",J406,0)</f>
        <v>0</v>
      </c>
      <c r="BJ406" s="18" t="s">
        <v>88</v>
      </c>
      <c r="BK406" s="141">
        <f>ROUND(I406*H406,2)</f>
        <v>0</v>
      </c>
      <c r="BL406" s="18" t="s">
        <v>255</v>
      </c>
      <c r="BM406" s="140" t="s">
        <v>607</v>
      </c>
    </row>
    <row r="407" spans="2:65" s="12" customFormat="1" ht="11.25" x14ac:dyDescent="0.2">
      <c r="B407" s="146"/>
      <c r="D407" s="147" t="s">
        <v>160</v>
      </c>
      <c r="E407" s="148" t="s">
        <v>19</v>
      </c>
      <c r="F407" s="149" t="s">
        <v>338</v>
      </c>
      <c r="H407" s="148" t="s">
        <v>19</v>
      </c>
      <c r="I407" s="150"/>
      <c r="L407" s="146"/>
      <c r="M407" s="151"/>
      <c r="U407" s="331"/>
      <c r="V407" s="1" t="str">
        <f t="shared" si="4"/>
        <v/>
      </c>
      <c r="AT407" s="148" t="s">
        <v>160</v>
      </c>
      <c r="AU407" s="148" t="s">
        <v>88</v>
      </c>
      <c r="AV407" s="12" t="s">
        <v>82</v>
      </c>
      <c r="AW407" s="12" t="s">
        <v>36</v>
      </c>
      <c r="AX407" s="12" t="s">
        <v>75</v>
      </c>
      <c r="AY407" s="148" t="s">
        <v>148</v>
      </c>
    </row>
    <row r="408" spans="2:65" s="13" customFormat="1" ht="11.25" x14ac:dyDescent="0.2">
      <c r="B408" s="152"/>
      <c r="D408" s="147" t="s">
        <v>160</v>
      </c>
      <c r="E408" s="153" t="s">
        <v>19</v>
      </c>
      <c r="F408" s="154" t="s">
        <v>608</v>
      </c>
      <c r="H408" s="155">
        <v>0.91600000000000004</v>
      </c>
      <c r="I408" s="156"/>
      <c r="L408" s="152"/>
      <c r="M408" s="157"/>
      <c r="U408" s="332"/>
      <c r="V408" s="1" t="str">
        <f t="shared" si="4"/>
        <v/>
      </c>
      <c r="AT408" s="153" t="s">
        <v>160</v>
      </c>
      <c r="AU408" s="153" t="s">
        <v>88</v>
      </c>
      <c r="AV408" s="13" t="s">
        <v>88</v>
      </c>
      <c r="AW408" s="13" t="s">
        <v>36</v>
      </c>
      <c r="AX408" s="13" t="s">
        <v>75</v>
      </c>
      <c r="AY408" s="153" t="s">
        <v>148</v>
      </c>
    </row>
    <row r="409" spans="2:65" s="14" customFormat="1" ht="11.25" x14ac:dyDescent="0.2">
      <c r="B409" s="158"/>
      <c r="D409" s="147" t="s">
        <v>160</v>
      </c>
      <c r="E409" s="159" t="s">
        <v>19</v>
      </c>
      <c r="F409" s="160" t="s">
        <v>163</v>
      </c>
      <c r="H409" s="161">
        <v>0.91600000000000004</v>
      </c>
      <c r="I409" s="162"/>
      <c r="L409" s="158"/>
      <c r="M409" s="163"/>
      <c r="U409" s="333"/>
      <c r="V409" s="1" t="str">
        <f t="shared" si="4"/>
        <v/>
      </c>
      <c r="AT409" s="159" t="s">
        <v>160</v>
      </c>
      <c r="AU409" s="159" t="s">
        <v>88</v>
      </c>
      <c r="AV409" s="14" t="s">
        <v>156</v>
      </c>
      <c r="AW409" s="14" t="s">
        <v>36</v>
      </c>
      <c r="AX409" s="14" t="s">
        <v>82</v>
      </c>
      <c r="AY409" s="159" t="s">
        <v>148</v>
      </c>
    </row>
    <row r="410" spans="2:65" s="1" customFormat="1" ht="33" customHeight="1" x14ac:dyDescent="0.2">
      <c r="B410" s="33"/>
      <c r="C410" s="129" t="s">
        <v>609</v>
      </c>
      <c r="D410" s="129" t="s">
        <v>151</v>
      </c>
      <c r="E410" s="130" t="s">
        <v>610</v>
      </c>
      <c r="F410" s="131" t="s">
        <v>611</v>
      </c>
      <c r="G410" s="132" t="s">
        <v>174</v>
      </c>
      <c r="H410" s="133">
        <v>13.661</v>
      </c>
      <c r="I410" s="134"/>
      <c r="J410" s="135">
        <f>ROUND(I410*H410,2)</f>
        <v>0</v>
      </c>
      <c r="K410" s="131" t="s">
        <v>155</v>
      </c>
      <c r="L410" s="33"/>
      <c r="M410" s="136" t="s">
        <v>19</v>
      </c>
      <c r="N410" s="137" t="s">
        <v>47</v>
      </c>
      <c r="P410" s="138">
        <f>O410*H410</f>
        <v>0</v>
      </c>
      <c r="Q410" s="138">
        <v>2.5510000000000001E-2</v>
      </c>
      <c r="R410" s="138">
        <f>Q410*H410</f>
        <v>0.34849211000000002</v>
      </c>
      <c r="S410" s="138">
        <v>0</v>
      </c>
      <c r="T410" s="138">
        <f>S410*H410</f>
        <v>0</v>
      </c>
      <c r="U410" s="329" t="s">
        <v>19</v>
      </c>
      <c r="V410" s="1" t="str">
        <f t="shared" si="4"/>
        <v/>
      </c>
      <c r="AR410" s="140" t="s">
        <v>255</v>
      </c>
      <c r="AT410" s="140" t="s">
        <v>151</v>
      </c>
      <c r="AU410" s="140" t="s">
        <v>88</v>
      </c>
      <c r="AY410" s="18" t="s">
        <v>148</v>
      </c>
      <c r="BE410" s="141">
        <f>IF(N410="základní",J410,0)</f>
        <v>0</v>
      </c>
      <c r="BF410" s="141">
        <f>IF(N410="snížená",J410,0)</f>
        <v>0</v>
      </c>
      <c r="BG410" s="141">
        <f>IF(N410="zákl. přenesená",J410,0)</f>
        <v>0</v>
      </c>
      <c r="BH410" s="141">
        <f>IF(N410="sníž. přenesená",J410,0)</f>
        <v>0</v>
      </c>
      <c r="BI410" s="141">
        <f>IF(N410="nulová",J410,0)</f>
        <v>0</v>
      </c>
      <c r="BJ410" s="18" t="s">
        <v>88</v>
      </c>
      <c r="BK410" s="141">
        <f>ROUND(I410*H410,2)</f>
        <v>0</v>
      </c>
      <c r="BL410" s="18" t="s">
        <v>255</v>
      </c>
      <c r="BM410" s="140" t="s">
        <v>612</v>
      </c>
    </row>
    <row r="411" spans="2:65" s="1" customFormat="1" ht="11.25" x14ac:dyDescent="0.2">
      <c r="B411" s="33"/>
      <c r="D411" s="142" t="s">
        <v>158</v>
      </c>
      <c r="F411" s="143" t="s">
        <v>613</v>
      </c>
      <c r="I411" s="144"/>
      <c r="L411" s="33"/>
      <c r="M411" s="145"/>
      <c r="U411" s="330"/>
      <c r="V411" s="1" t="str">
        <f t="shared" si="4"/>
        <v/>
      </c>
      <c r="AT411" s="18" t="s">
        <v>158</v>
      </c>
      <c r="AU411" s="18" t="s">
        <v>88</v>
      </c>
    </row>
    <row r="412" spans="2:65" s="13" customFormat="1" ht="11.25" x14ac:dyDescent="0.2">
      <c r="B412" s="152"/>
      <c r="D412" s="147" t="s">
        <v>160</v>
      </c>
      <c r="E412" s="153" t="s">
        <v>19</v>
      </c>
      <c r="F412" s="154" t="s">
        <v>614</v>
      </c>
      <c r="H412" s="155">
        <v>13.661</v>
      </c>
      <c r="I412" s="156"/>
      <c r="L412" s="152"/>
      <c r="M412" s="157"/>
      <c r="U412" s="332"/>
      <c r="V412" s="1" t="str">
        <f t="shared" si="4"/>
        <v/>
      </c>
      <c r="AT412" s="153" t="s">
        <v>160</v>
      </c>
      <c r="AU412" s="153" t="s">
        <v>88</v>
      </c>
      <c r="AV412" s="13" t="s">
        <v>88</v>
      </c>
      <c r="AW412" s="13" t="s">
        <v>36</v>
      </c>
      <c r="AX412" s="13" t="s">
        <v>75</v>
      </c>
      <c r="AY412" s="153" t="s">
        <v>148</v>
      </c>
    </row>
    <row r="413" spans="2:65" s="14" customFormat="1" ht="11.25" x14ac:dyDescent="0.2">
      <c r="B413" s="158"/>
      <c r="D413" s="147" t="s">
        <v>160</v>
      </c>
      <c r="E413" s="159" t="s">
        <v>19</v>
      </c>
      <c r="F413" s="160" t="s">
        <v>163</v>
      </c>
      <c r="H413" s="161">
        <v>13.661</v>
      </c>
      <c r="I413" s="162"/>
      <c r="L413" s="158"/>
      <c r="M413" s="163"/>
      <c r="U413" s="333"/>
      <c r="V413" s="1" t="str">
        <f t="shared" si="4"/>
        <v/>
      </c>
      <c r="AT413" s="159" t="s">
        <v>160</v>
      </c>
      <c r="AU413" s="159" t="s">
        <v>88</v>
      </c>
      <c r="AV413" s="14" t="s">
        <v>156</v>
      </c>
      <c r="AW413" s="14" t="s">
        <v>36</v>
      </c>
      <c r="AX413" s="14" t="s">
        <v>82</v>
      </c>
      <c r="AY413" s="159" t="s">
        <v>148</v>
      </c>
    </row>
    <row r="414" spans="2:65" s="1" customFormat="1" ht="24.2" customHeight="1" x14ac:dyDescent="0.2">
      <c r="B414" s="33"/>
      <c r="C414" s="129" t="s">
        <v>615</v>
      </c>
      <c r="D414" s="129" t="s">
        <v>151</v>
      </c>
      <c r="E414" s="130" t="s">
        <v>616</v>
      </c>
      <c r="F414" s="131" t="s">
        <v>617</v>
      </c>
      <c r="G414" s="132" t="s">
        <v>336</v>
      </c>
      <c r="H414" s="133">
        <v>5.74</v>
      </c>
      <c r="I414" s="134"/>
      <c r="J414" s="135">
        <f>ROUND(I414*H414,2)</f>
        <v>0</v>
      </c>
      <c r="K414" s="131" t="s">
        <v>155</v>
      </c>
      <c r="L414" s="33"/>
      <c r="M414" s="136" t="s">
        <v>19</v>
      </c>
      <c r="N414" s="137" t="s">
        <v>47</v>
      </c>
      <c r="P414" s="138">
        <f>O414*H414</f>
        <v>0</v>
      </c>
      <c r="Q414" s="138">
        <v>9.1E-4</v>
      </c>
      <c r="R414" s="138">
        <f>Q414*H414</f>
        <v>5.2234000000000004E-3</v>
      </c>
      <c r="S414" s="138">
        <v>0</v>
      </c>
      <c r="T414" s="138">
        <f>S414*H414</f>
        <v>0</v>
      </c>
      <c r="U414" s="329" t="s">
        <v>19</v>
      </c>
      <c r="V414" s="1" t="str">
        <f t="shared" si="4"/>
        <v/>
      </c>
      <c r="AR414" s="140" t="s">
        <v>255</v>
      </c>
      <c r="AT414" s="140" t="s">
        <v>151</v>
      </c>
      <c r="AU414" s="140" t="s">
        <v>88</v>
      </c>
      <c r="AY414" s="18" t="s">
        <v>148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8" t="s">
        <v>88</v>
      </c>
      <c r="BK414" s="141">
        <f>ROUND(I414*H414,2)</f>
        <v>0</v>
      </c>
      <c r="BL414" s="18" t="s">
        <v>255</v>
      </c>
      <c r="BM414" s="140" t="s">
        <v>618</v>
      </c>
    </row>
    <row r="415" spans="2:65" s="1" customFormat="1" ht="11.25" x14ac:dyDescent="0.2">
      <c r="B415" s="33"/>
      <c r="D415" s="142" t="s">
        <v>158</v>
      </c>
      <c r="F415" s="143" t="s">
        <v>619</v>
      </c>
      <c r="I415" s="144"/>
      <c r="L415" s="33"/>
      <c r="M415" s="145"/>
      <c r="U415" s="330"/>
      <c r="V415" s="1" t="str">
        <f t="shared" si="4"/>
        <v/>
      </c>
      <c r="AT415" s="18" t="s">
        <v>158</v>
      </c>
      <c r="AU415" s="18" t="s">
        <v>88</v>
      </c>
    </row>
    <row r="416" spans="2:65" s="13" customFormat="1" ht="11.25" x14ac:dyDescent="0.2">
      <c r="B416" s="152"/>
      <c r="D416" s="147" t="s">
        <v>160</v>
      </c>
      <c r="E416" s="153" t="s">
        <v>19</v>
      </c>
      <c r="F416" s="154" t="s">
        <v>387</v>
      </c>
      <c r="H416" s="155">
        <v>5.74</v>
      </c>
      <c r="I416" s="156"/>
      <c r="L416" s="152"/>
      <c r="M416" s="157"/>
      <c r="U416" s="332"/>
      <c r="V416" s="1" t="str">
        <f t="shared" si="4"/>
        <v/>
      </c>
      <c r="AT416" s="153" t="s">
        <v>160</v>
      </c>
      <c r="AU416" s="153" t="s">
        <v>88</v>
      </c>
      <c r="AV416" s="13" t="s">
        <v>88</v>
      </c>
      <c r="AW416" s="13" t="s">
        <v>36</v>
      </c>
      <c r="AX416" s="13" t="s">
        <v>75</v>
      </c>
      <c r="AY416" s="153" t="s">
        <v>148</v>
      </c>
    </row>
    <row r="417" spans="2:65" s="14" customFormat="1" ht="11.25" x14ac:dyDescent="0.2">
      <c r="B417" s="158"/>
      <c r="D417" s="147" t="s">
        <v>160</v>
      </c>
      <c r="E417" s="159" t="s">
        <v>19</v>
      </c>
      <c r="F417" s="160" t="s">
        <v>163</v>
      </c>
      <c r="H417" s="161">
        <v>5.74</v>
      </c>
      <c r="I417" s="162"/>
      <c r="L417" s="158"/>
      <c r="M417" s="163"/>
      <c r="U417" s="333"/>
      <c r="V417" s="1" t="str">
        <f t="shared" si="4"/>
        <v/>
      </c>
      <c r="AT417" s="159" t="s">
        <v>160</v>
      </c>
      <c r="AU417" s="159" t="s">
        <v>88</v>
      </c>
      <c r="AV417" s="14" t="s">
        <v>156</v>
      </c>
      <c r="AW417" s="14" t="s">
        <v>36</v>
      </c>
      <c r="AX417" s="14" t="s">
        <v>82</v>
      </c>
      <c r="AY417" s="159" t="s">
        <v>148</v>
      </c>
    </row>
    <row r="418" spans="2:65" s="1" customFormat="1" ht="16.5" customHeight="1" x14ac:dyDescent="0.2">
      <c r="B418" s="33"/>
      <c r="C418" s="129" t="s">
        <v>620</v>
      </c>
      <c r="D418" s="129" t="s">
        <v>151</v>
      </c>
      <c r="E418" s="130" t="s">
        <v>621</v>
      </c>
      <c r="F418" s="131" t="s">
        <v>622</v>
      </c>
      <c r="G418" s="132" t="s">
        <v>174</v>
      </c>
      <c r="H418" s="133">
        <v>9.5860000000000003</v>
      </c>
      <c r="I418" s="134"/>
      <c r="J418" s="135">
        <f>ROUND(I418*H418,2)</f>
        <v>0</v>
      </c>
      <c r="K418" s="131" t="s">
        <v>19</v>
      </c>
      <c r="L418" s="33"/>
      <c r="M418" s="136" t="s">
        <v>19</v>
      </c>
      <c r="N418" s="137" t="s">
        <v>47</v>
      </c>
      <c r="P418" s="138">
        <f>O418*H418</f>
        <v>0</v>
      </c>
      <c r="Q418" s="138">
        <v>0</v>
      </c>
      <c r="R418" s="138">
        <f>Q418*H418</f>
        <v>0</v>
      </c>
      <c r="S418" s="138">
        <v>0</v>
      </c>
      <c r="T418" s="138">
        <f>S418*H418</f>
        <v>0</v>
      </c>
      <c r="U418" s="329" t="s">
        <v>19</v>
      </c>
      <c r="V418" s="1" t="str">
        <f t="shared" si="4"/>
        <v/>
      </c>
      <c r="AR418" s="140" t="s">
        <v>255</v>
      </c>
      <c r="AT418" s="140" t="s">
        <v>151</v>
      </c>
      <c r="AU418" s="140" t="s">
        <v>88</v>
      </c>
      <c r="AY418" s="18" t="s">
        <v>148</v>
      </c>
      <c r="BE418" s="141">
        <f>IF(N418="základní",J418,0)</f>
        <v>0</v>
      </c>
      <c r="BF418" s="141">
        <f>IF(N418="snížená",J418,0)</f>
        <v>0</v>
      </c>
      <c r="BG418" s="141">
        <f>IF(N418="zákl. přenesená",J418,0)</f>
        <v>0</v>
      </c>
      <c r="BH418" s="141">
        <f>IF(N418="sníž. přenesená",J418,0)</f>
        <v>0</v>
      </c>
      <c r="BI418" s="141">
        <f>IF(N418="nulová",J418,0)</f>
        <v>0</v>
      </c>
      <c r="BJ418" s="18" t="s">
        <v>88</v>
      </c>
      <c r="BK418" s="141">
        <f>ROUND(I418*H418,2)</f>
        <v>0</v>
      </c>
      <c r="BL418" s="18" t="s">
        <v>255</v>
      </c>
      <c r="BM418" s="140" t="s">
        <v>623</v>
      </c>
    </row>
    <row r="419" spans="2:65" s="12" customFormat="1" ht="11.25" x14ac:dyDescent="0.2">
      <c r="B419" s="146"/>
      <c r="D419" s="147" t="s">
        <v>160</v>
      </c>
      <c r="E419" s="148" t="s">
        <v>19</v>
      </c>
      <c r="F419" s="149" t="s">
        <v>624</v>
      </c>
      <c r="H419" s="148" t="s">
        <v>19</v>
      </c>
      <c r="I419" s="150"/>
      <c r="L419" s="146"/>
      <c r="M419" s="151"/>
      <c r="U419" s="331"/>
      <c r="V419" s="1" t="str">
        <f t="shared" si="4"/>
        <v/>
      </c>
      <c r="AT419" s="148" t="s">
        <v>160</v>
      </c>
      <c r="AU419" s="148" t="s">
        <v>88</v>
      </c>
      <c r="AV419" s="12" t="s">
        <v>82</v>
      </c>
      <c r="AW419" s="12" t="s">
        <v>36</v>
      </c>
      <c r="AX419" s="12" t="s">
        <v>75</v>
      </c>
      <c r="AY419" s="148" t="s">
        <v>148</v>
      </c>
    </row>
    <row r="420" spans="2:65" s="13" customFormat="1" ht="11.25" x14ac:dyDescent="0.2">
      <c r="B420" s="152"/>
      <c r="D420" s="147" t="s">
        <v>160</v>
      </c>
      <c r="E420" s="153" t="s">
        <v>19</v>
      </c>
      <c r="F420" s="154" t="s">
        <v>625</v>
      </c>
      <c r="H420" s="155">
        <v>9.5860000000000003</v>
      </c>
      <c r="I420" s="156"/>
      <c r="L420" s="152"/>
      <c r="M420" s="157"/>
      <c r="U420" s="332"/>
      <c r="V420" s="1" t="str">
        <f t="shared" si="4"/>
        <v/>
      </c>
      <c r="AT420" s="153" t="s">
        <v>160</v>
      </c>
      <c r="AU420" s="153" t="s">
        <v>88</v>
      </c>
      <c r="AV420" s="13" t="s">
        <v>88</v>
      </c>
      <c r="AW420" s="13" t="s">
        <v>36</v>
      </c>
      <c r="AX420" s="13" t="s">
        <v>75</v>
      </c>
      <c r="AY420" s="153" t="s">
        <v>148</v>
      </c>
    </row>
    <row r="421" spans="2:65" s="14" customFormat="1" ht="11.25" x14ac:dyDescent="0.2">
      <c r="B421" s="158"/>
      <c r="D421" s="147" t="s">
        <v>160</v>
      </c>
      <c r="E421" s="159" t="s">
        <v>19</v>
      </c>
      <c r="F421" s="160" t="s">
        <v>163</v>
      </c>
      <c r="H421" s="161">
        <v>9.5860000000000003</v>
      </c>
      <c r="I421" s="162"/>
      <c r="L421" s="158"/>
      <c r="M421" s="163"/>
      <c r="U421" s="333"/>
      <c r="V421" s="1" t="str">
        <f t="shared" si="4"/>
        <v/>
      </c>
      <c r="AT421" s="159" t="s">
        <v>160</v>
      </c>
      <c r="AU421" s="159" t="s">
        <v>88</v>
      </c>
      <c r="AV421" s="14" t="s">
        <v>156</v>
      </c>
      <c r="AW421" s="14" t="s">
        <v>36</v>
      </c>
      <c r="AX421" s="14" t="s">
        <v>82</v>
      </c>
      <c r="AY421" s="159" t="s">
        <v>148</v>
      </c>
    </row>
    <row r="422" spans="2:65" s="1" customFormat="1" ht="33" customHeight="1" x14ac:dyDescent="0.2">
      <c r="B422" s="33"/>
      <c r="C422" s="129" t="s">
        <v>626</v>
      </c>
      <c r="D422" s="129" t="s">
        <v>151</v>
      </c>
      <c r="E422" s="130" t="s">
        <v>627</v>
      </c>
      <c r="F422" s="131" t="s">
        <v>628</v>
      </c>
      <c r="G422" s="132" t="s">
        <v>174</v>
      </c>
      <c r="H422" s="133">
        <v>6.63</v>
      </c>
      <c r="I422" s="134"/>
      <c r="J422" s="135">
        <f>ROUND(I422*H422,2)</f>
        <v>0</v>
      </c>
      <c r="K422" s="131" t="s">
        <v>155</v>
      </c>
      <c r="L422" s="33"/>
      <c r="M422" s="136" t="s">
        <v>19</v>
      </c>
      <c r="N422" s="137" t="s">
        <v>47</v>
      </c>
      <c r="P422" s="138">
        <f>O422*H422</f>
        <v>0</v>
      </c>
      <c r="Q422" s="138">
        <v>1.324E-2</v>
      </c>
      <c r="R422" s="138">
        <f>Q422*H422</f>
        <v>8.7781200000000004E-2</v>
      </c>
      <c r="S422" s="138">
        <v>0</v>
      </c>
      <c r="T422" s="138">
        <f>S422*H422</f>
        <v>0</v>
      </c>
      <c r="U422" s="329" t="s">
        <v>19</v>
      </c>
      <c r="V422" s="1" t="str">
        <f t="shared" si="4"/>
        <v/>
      </c>
      <c r="AR422" s="140" t="s">
        <v>255</v>
      </c>
      <c r="AT422" s="140" t="s">
        <v>151</v>
      </c>
      <c r="AU422" s="140" t="s">
        <v>88</v>
      </c>
      <c r="AY422" s="18" t="s">
        <v>148</v>
      </c>
      <c r="BE422" s="141">
        <f>IF(N422="základní",J422,0)</f>
        <v>0</v>
      </c>
      <c r="BF422" s="141">
        <f>IF(N422="snížená",J422,0)</f>
        <v>0</v>
      </c>
      <c r="BG422" s="141">
        <f>IF(N422="zákl. přenesená",J422,0)</f>
        <v>0</v>
      </c>
      <c r="BH422" s="141">
        <f>IF(N422="sníž. přenesená",J422,0)</f>
        <v>0</v>
      </c>
      <c r="BI422" s="141">
        <f>IF(N422="nulová",J422,0)</f>
        <v>0</v>
      </c>
      <c r="BJ422" s="18" t="s">
        <v>88</v>
      </c>
      <c r="BK422" s="141">
        <f>ROUND(I422*H422,2)</f>
        <v>0</v>
      </c>
      <c r="BL422" s="18" t="s">
        <v>255</v>
      </c>
      <c r="BM422" s="140" t="s">
        <v>629</v>
      </c>
    </row>
    <row r="423" spans="2:65" s="1" customFormat="1" ht="11.25" x14ac:dyDescent="0.2">
      <c r="B423" s="33"/>
      <c r="D423" s="142" t="s">
        <v>158</v>
      </c>
      <c r="F423" s="143" t="s">
        <v>630</v>
      </c>
      <c r="I423" s="144"/>
      <c r="L423" s="33"/>
      <c r="M423" s="145"/>
      <c r="U423" s="330"/>
      <c r="V423" s="1" t="str">
        <f t="shared" si="4"/>
        <v/>
      </c>
      <c r="AT423" s="18" t="s">
        <v>158</v>
      </c>
      <c r="AU423" s="18" t="s">
        <v>88</v>
      </c>
    </row>
    <row r="424" spans="2:65" s="13" customFormat="1" ht="11.25" x14ac:dyDescent="0.2">
      <c r="B424" s="152"/>
      <c r="D424" s="147" t="s">
        <v>160</v>
      </c>
      <c r="E424" s="153" t="s">
        <v>19</v>
      </c>
      <c r="F424" s="154" t="s">
        <v>631</v>
      </c>
      <c r="H424" s="155">
        <v>4.5490000000000004</v>
      </c>
      <c r="I424" s="156"/>
      <c r="L424" s="152"/>
      <c r="M424" s="157"/>
      <c r="U424" s="332"/>
      <c r="V424" s="1" t="str">
        <f t="shared" si="4"/>
        <v/>
      </c>
      <c r="AT424" s="153" t="s">
        <v>160</v>
      </c>
      <c r="AU424" s="153" t="s">
        <v>88</v>
      </c>
      <c r="AV424" s="13" t="s">
        <v>88</v>
      </c>
      <c r="AW424" s="13" t="s">
        <v>36</v>
      </c>
      <c r="AX424" s="13" t="s">
        <v>75</v>
      </c>
      <c r="AY424" s="153" t="s">
        <v>148</v>
      </c>
    </row>
    <row r="425" spans="2:65" s="13" customFormat="1" ht="11.25" x14ac:dyDescent="0.2">
      <c r="B425" s="152"/>
      <c r="D425" s="147" t="s">
        <v>160</v>
      </c>
      <c r="E425" s="153" t="s">
        <v>19</v>
      </c>
      <c r="F425" s="154" t="s">
        <v>632</v>
      </c>
      <c r="H425" s="155">
        <v>2.081</v>
      </c>
      <c r="I425" s="156"/>
      <c r="L425" s="152"/>
      <c r="M425" s="157"/>
      <c r="U425" s="332"/>
      <c r="V425" s="1" t="str">
        <f t="shared" si="4"/>
        <v/>
      </c>
      <c r="AT425" s="153" t="s">
        <v>160</v>
      </c>
      <c r="AU425" s="153" t="s">
        <v>88</v>
      </c>
      <c r="AV425" s="13" t="s">
        <v>88</v>
      </c>
      <c r="AW425" s="13" t="s">
        <v>36</v>
      </c>
      <c r="AX425" s="13" t="s">
        <v>75</v>
      </c>
      <c r="AY425" s="153" t="s">
        <v>148</v>
      </c>
    </row>
    <row r="426" spans="2:65" s="14" customFormat="1" ht="11.25" x14ac:dyDescent="0.2">
      <c r="B426" s="158"/>
      <c r="D426" s="147" t="s">
        <v>160</v>
      </c>
      <c r="E426" s="159" t="s">
        <v>19</v>
      </c>
      <c r="F426" s="160" t="s">
        <v>163</v>
      </c>
      <c r="H426" s="161">
        <v>6.6300000000000008</v>
      </c>
      <c r="I426" s="162"/>
      <c r="L426" s="158"/>
      <c r="M426" s="163"/>
      <c r="U426" s="333"/>
      <c r="V426" s="1" t="str">
        <f t="shared" ref="V426:V489" si="5">IF(U426="investice",J426,"")</f>
        <v/>
      </c>
      <c r="AT426" s="159" t="s">
        <v>160</v>
      </c>
      <c r="AU426" s="159" t="s">
        <v>88</v>
      </c>
      <c r="AV426" s="14" t="s">
        <v>156</v>
      </c>
      <c r="AW426" s="14" t="s">
        <v>36</v>
      </c>
      <c r="AX426" s="14" t="s">
        <v>82</v>
      </c>
      <c r="AY426" s="159" t="s">
        <v>148</v>
      </c>
    </row>
    <row r="427" spans="2:65" s="1" customFormat="1" ht="37.9" customHeight="1" x14ac:dyDescent="0.2">
      <c r="B427" s="33"/>
      <c r="C427" s="129" t="s">
        <v>633</v>
      </c>
      <c r="D427" s="129" t="s">
        <v>151</v>
      </c>
      <c r="E427" s="130" t="s">
        <v>634</v>
      </c>
      <c r="F427" s="131" t="s">
        <v>635</v>
      </c>
      <c r="G427" s="132" t="s">
        <v>174</v>
      </c>
      <c r="H427" s="133">
        <v>1.085</v>
      </c>
      <c r="I427" s="134"/>
      <c r="J427" s="135">
        <f>ROUND(I427*H427,2)</f>
        <v>0</v>
      </c>
      <c r="K427" s="131" t="s">
        <v>155</v>
      </c>
      <c r="L427" s="33"/>
      <c r="M427" s="136" t="s">
        <v>19</v>
      </c>
      <c r="N427" s="137" t="s">
        <v>47</v>
      </c>
      <c r="P427" s="138">
        <f>O427*H427</f>
        <v>0</v>
      </c>
      <c r="Q427" s="138">
        <v>2.963E-2</v>
      </c>
      <c r="R427" s="138">
        <f>Q427*H427</f>
        <v>3.2148549999999998E-2</v>
      </c>
      <c r="S427" s="138">
        <v>0</v>
      </c>
      <c r="T427" s="138">
        <f>S427*H427</f>
        <v>0</v>
      </c>
      <c r="U427" s="329" t="s">
        <v>19</v>
      </c>
      <c r="V427" s="1" t="str">
        <f t="shared" si="5"/>
        <v/>
      </c>
      <c r="AR427" s="140" t="s">
        <v>255</v>
      </c>
      <c r="AT427" s="140" t="s">
        <v>151</v>
      </c>
      <c r="AU427" s="140" t="s">
        <v>88</v>
      </c>
      <c r="AY427" s="18" t="s">
        <v>148</v>
      </c>
      <c r="BE427" s="141">
        <f>IF(N427="základní",J427,0)</f>
        <v>0</v>
      </c>
      <c r="BF427" s="141">
        <f>IF(N427="snížená",J427,0)</f>
        <v>0</v>
      </c>
      <c r="BG427" s="141">
        <f>IF(N427="zákl. přenesená",J427,0)</f>
        <v>0</v>
      </c>
      <c r="BH427" s="141">
        <f>IF(N427="sníž. přenesená",J427,0)</f>
        <v>0</v>
      </c>
      <c r="BI427" s="141">
        <f>IF(N427="nulová",J427,0)</f>
        <v>0</v>
      </c>
      <c r="BJ427" s="18" t="s">
        <v>88</v>
      </c>
      <c r="BK427" s="141">
        <f>ROUND(I427*H427,2)</f>
        <v>0</v>
      </c>
      <c r="BL427" s="18" t="s">
        <v>255</v>
      </c>
      <c r="BM427" s="140" t="s">
        <v>636</v>
      </c>
    </row>
    <row r="428" spans="2:65" s="1" customFormat="1" ht="11.25" x14ac:dyDescent="0.2">
      <c r="B428" s="33"/>
      <c r="D428" s="142" t="s">
        <v>158</v>
      </c>
      <c r="F428" s="143" t="s">
        <v>637</v>
      </c>
      <c r="I428" s="144"/>
      <c r="L428" s="33"/>
      <c r="M428" s="145"/>
      <c r="U428" s="330"/>
      <c r="V428" s="1" t="str">
        <f t="shared" si="5"/>
        <v/>
      </c>
      <c r="AT428" s="18" t="s">
        <v>158</v>
      </c>
      <c r="AU428" s="18" t="s">
        <v>88</v>
      </c>
    </row>
    <row r="429" spans="2:65" s="13" customFormat="1" ht="11.25" x14ac:dyDescent="0.2">
      <c r="B429" s="152"/>
      <c r="D429" s="147" t="s">
        <v>160</v>
      </c>
      <c r="E429" s="153" t="s">
        <v>19</v>
      </c>
      <c r="F429" s="154" t="s">
        <v>638</v>
      </c>
      <c r="H429" s="155">
        <v>1.085</v>
      </c>
      <c r="I429" s="156"/>
      <c r="L429" s="152"/>
      <c r="M429" s="157"/>
      <c r="U429" s="332"/>
      <c r="V429" s="1" t="str">
        <f t="shared" si="5"/>
        <v/>
      </c>
      <c r="AT429" s="153" t="s">
        <v>160</v>
      </c>
      <c r="AU429" s="153" t="s">
        <v>88</v>
      </c>
      <c r="AV429" s="13" t="s">
        <v>88</v>
      </c>
      <c r="AW429" s="13" t="s">
        <v>36</v>
      </c>
      <c r="AX429" s="13" t="s">
        <v>75</v>
      </c>
      <c r="AY429" s="153" t="s">
        <v>148</v>
      </c>
    </row>
    <row r="430" spans="2:65" s="14" customFormat="1" ht="11.25" x14ac:dyDescent="0.2">
      <c r="B430" s="158"/>
      <c r="D430" s="147" t="s">
        <v>160</v>
      </c>
      <c r="E430" s="159" t="s">
        <v>19</v>
      </c>
      <c r="F430" s="160" t="s">
        <v>163</v>
      </c>
      <c r="H430" s="161">
        <v>1.085</v>
      </c>
      <c r="I430" s="162"/>
      <c r="L430" s="158"/>
      <c r="M430" s="163"/>
      <c r="U430" s="333"/>
      <c r="V430" s="1" t="str">
        <f t="shared" si="5"/>
        <v/>
      </c>
      <c r="AT430" s="159" t="s">
        <v>160</v>
      </c>
      <c r="AU430" s="159" t="s">
        <v>88</v>
      </c>
      <c r="AV430" s="14" t="s">
        <v>156</v>
      </c>
      <c r="AW430" s="14" t="s">
        <v>36</v>
      </c>
      <c r="AX430" s="14" t="s">
        <v>82</v>
      </c>
      <c r="AY430" s="159" t="s">
        <v>148</v>
      </c>
    </row>
    <row r="431" spans="2:65" s="1" customFormat="1" ht="24.2" customHeight="1" x14ac:dyDescent="0.2">
      <c r="B431" s="33"/>
      <c r="C431" s="129" t="s">
        <v>639</v>
      </c>
      <c r="D431" s="129" t="s">
        <v>151</v>
      </c>
      <c r="E431" s="130" t="s">
        <v>640</v>
      </c>
      <c r="F431" s="131" t="s">
        <v>641</v>
      </c>
      <c r="G431" s="132" t="s">
        <v>336</v>
      </c>
      <c r="H431" s="133">
        <v>3.57</v>
      </c>
      <c r="I431" s="134"/>
      <c r="J431" s="135">
        <f>ROUND(I431*H431,2)</f>
        <v>0</v>
      </c>
      <c r="K431" s="131" t="s">
        <v>155</v>
      </c>
      <c r="L431" s="33"/>
      <c r="M431" s="136" t="s">
        <v>19</v>
      </c>
      <c r="N431" s="137" t="s">
        <v>47</v>
      </c>
      <c r="P431" s="138">
        <f>O431*H431</f>
        <v>0</v>
      </c>
      <c r="Q431" s="138">
        <v>9.1E-4</v>
      </c>
      <c r="R431" s="138">
        <f>Q431*H431</f>
        <v>3.2486999999999998E-3</v>
      </c>
      <c r="S431" s="138">
        <v>0</v>
      </c>
      <c r="T431" s="138">
        <f>S431*H431</f>
        <v>0</v>
      </c>
      <c r="U431" s="329" t="s">
        <v>19</v>
      </c>
      <c r="V431" s="1" t="str">
        <f t="shared" si="5"/>
        <v/>
      </c>
      <c r="AR431" s="140" t="s">
        <v>255</v>
      </c>
      <c r="AT431" s="140" t="s">
        <v>151</v>
      </c>
      <c r="AU431" s="140" t="s">
        <v>88</v>
      </c>
      <c r="AY431" s="18" t="s">
        <v>148</v>
      </c>
      <c r="BE431" s="141">
        <f>IF(N431="základní",J431,0)</f>
        <v>0</v>
      </c>
      <c r="BF431" s="141">
        <f>IF(N431="snížená",J431,0)</f>
        <v>0</v>
      </c>
      <c r="BG431" s="141">
        <f>IF(N431="zákl. přenesená",J431,0)</f>
        <v>0</v>
      </c>
      <c r="BH431" s="141">
        <f>IF(N431="sníž. přenesená",J431,0)</f>
        <v>0</v>
      </c>
      <c r="BI431" s="141">
        <f>IF(N431="nulová",J431,0)</f>
        <v>0</v>
      </c>
      <c r="BJ431" s="18" t="s">
        <v>88</v>
      </c>
      <c r="BK431" s="141">
        <f>ROUND(I431*H431,2)</f>
        <v>0</v>
      </c>
      <c r="BL431" s="18" t="s">
        <v>255</v>
      </c>
      <c r="BM431" s="140" t="s">
        <v>642</v>
      </c>
    </row>
    <row r="432" spans="2:65" s="1" customFormat="1" ht="11.25" x14ac:dyDescent="0.2">
      <c r="B432" s="33"/>
      <c r="D432" s="142" t="s">
        <v>158</v>
      </c>
      <c r="F432" s="143" t="s">
        <v>643</v>
      </c>
      <c r="I432" s="144"/>
      <c r="L432" s="33"/>
      <c r="M432" s="145"/>
      <c r="U432" s="330"/>
      <c r="V432" s="1" t="str">
        <f t="shared" si="5"/>
        <v/>
      </c>
      <c r="AT432" s="18" t="s">
        <v>158</v>
      </c>
      <c r="AU432" s="18" t="s">
        <v>88</v>
      </c>
    </row>
    <row r="433" spans="2:65" s="13" customFormat="1" ht="11.25" x14ac:dyDescent="0.2">
      <c r="B433" s="152"/>
      <c r="D433" s="147" t="s">
        <v>160</v>
      </c>
      <c r="E433" s="153" t="s">
        <v>19</v>
      </c>
      <c r="F433" s="154" t="s">
        <v>644</v>
      </c>
      <c r="H433" s="155">
        <v>0.7</v>
      </c>
      <c r="I433" s="156"/>
      <c r="L433" s="152"/>
      <c r="M433" s="157"/>
      <c r="U433" s="332"/>
      <c r="V433" s="1" t="str">
        <f t="shared" si="5"/>
        <v/>
      </c>
      <c r="AT433" s="153" t="s">
        <v>160</v>
      </c>
      <c r="AU433" s="153" t="s">
        <v>88</v>
      </c>
      <c r="AV433" s="13" t="s">
        <v>88</v>
      </c>
      <c r="AW433" s="13" t="s">
        <v>36</v>
      </c>
      <c r="AX433" s="13" t="s">
        <v>75</v>
      </c>
      <c r="AY433" s="153" t="s">
        <v>148</v>
      </c>
    </row>
    <row r="434" spans="2:65" s="13" customFormat="1" ht="11.25" x14ac:dyDescent="0.2">
      <c r="B434" s="152"/>
      <c r="D434" s="147" t="s">
        <v>160</v>
      </c>
      <c r="E434" s="153" t="s">
        <v>19</v>
      </c>
      <c r="F434" s="154" t="s">
        <v>645</v>
      </c>
      <c r="H434" s="155">
        <v>2.87</v>
      </c>
      <c r="I434" s="156"/>
      <c r="L434" s="152"/>
      <c r="M434" s="157"/>
      <c r="U434" s="332"/>
      <c r="V434" s="1" t="str">
        <f t="shared" si="5"/>
        <v/>
      </c>
      <c r="AT434" s="153" t="s">
        <v>160</v>
      </c>
      <c r="AU434" s="153" t="s">
        <v>88</v>
      </c>
      <c r="AV434" s="13" t="s">
        <v>88</v>
      </c>
      <c r="AW434" s="13" t="s">
        <v>36</v>
      </c>
      <c r="AX434" s="13" t="s">
        <v>75</v>
      </c>
      <c r="AY434" s="153" t="s">
        <v>148</v>
      </c>
    </row>
    <row r="435" spans="2:65" s="14" customFormat="1" ht="11.25" x14ac:dyDescent="0.2">
      <c r="B435" s="158"/>
      <c r="D435" s="147" t="s">
        <v>160</v>
      </c>
      <c r="E435" s="159" t="s">
        <v>19</v>
      </c>
      <c r="F435" s="160" t="s">
        <v>163</v>
      </c>
      <c r="H435" s="161">
        <v>3.5700000000000003</v>
      </c>
      <c r="I435" s="162"/>
      <c r="L435" s="158"/>
      <c r="M435" s="163"/>
      <c r="U435" s="333"/>
      <c r="V435" s="1" t="str">
        <f t="shared" si="5"/>
        <v/>
      </c>
      <c r="AT435" s="159" t="s">
        <v>160</v>
      </c>
      <c r="AU435" s="159" t="s">
        <v>88</v>
      </c>
      <c r="AV435" s="14" t="s">
        <v>156</v>
      </c>
      <c r="AW435" s="14" t="s">
        <v>36</v>
      </c>
      <c r="AX435" s="14" t="s">
        <v>82</v>
      </c>
      <c r="AY435" s="159" t="s">
        <v>148</v>
      </c>
    </row>
    <row r="436" spans="2:65" s="1" customFormat="1" ht="24.2" customHeight="1" x14ac:dyDescent="0.2">
      <c r="B436" s="33"/>
      <c r="C436" s="129" t="s">
        <v>646</v>
      </c>
      <c r="D436" s="129" t="s">
        <v>151</v>
      </c>
      <c r="E436" s="130" t="s">
        <v>647</v>
      </c>
      <c r="F436" s="131" t="s">
        <v>648</v>
      </c>
      <c r="G436" s="132" t="s">
        <v>336</v>
      </c>
      <c r="H436" s="133">
        <v>1.67</v>
      </c>
      <c r="I436" s="134"/>
      <c r="J436" s="135">
        <f>ROUND(I436*H436,2)</f>
        <v>0</v>
      </c>
      <c r="K436" s="131" t="s">
        <v>155</v>
      </c>
      <c r="L436" s="33"/>
      <c r="M436" s="136" t="s">
        <v>19</v>
      </c>
      <c r="N436" s="137" t="s">
        <v>47</v>
      </c>
      <c r="P436" s="138">
        <f>O436*H436</f>
        <v>0</v>
      </c>
      <c r="Q436" s="138">
        <v>5.1500000000000001E-3</v>
      </c>
      <c r="R436" s="138">
        <f>Q436*H436</f>
        <v>8.6005000000000005E-3</v>
      </c>
      <c r="S436" s="138">
        <v>0</v>
      </c>
      <c r="T436" s="138">
        <f>S436*H436</f>
        <v>0</v>
      </c>
      <c r="U436" s="329" t="s">
        <v>19</v>
      </c>
      <c r="V436" s="1" t="str">
        <f t="shared" si="5"/>
        <v/>
      </c>
      <c r="AR436" s="140" t="s">
        <v>255</v>
      </c>
      <c r="AT436" s="140" t="s">
        <v>151</v>
      </c>
      <c r="AU436" s="140" t="s">
        <v>88</v>
      </c>
      <c r="AY436" s="18" t="s">
        <v>148</v>
      </c>
      <c r="BE436" s="141">
        <f>IF(N436="základní",J436,0)</f>
        <v>0</v>
      </c>
      <c r="BF436" s="141">
        <f>IF(N436="snížená",J436,0)</f>
        <v>0</v>
      </c>
      <c r="BG436" s="141">
        <f>IF(N436="zákl. přenesená",J436,0)</f>
        <v>0</v>
      </c>
      <c r="BH436" s="141">
        <f>IF(N436="sníž. přenesená",J436,0)</f>
        <v>0</v>
      </c>
      <c r="BI436" s="141">
        <f>IF(N436="nulová",J436,0)</f>
        <v>0</v>
      </c>
      <c r="BJ436" s="18" t="s">
        <v>88</v>
      </c>
      <c r="BK436" s="141">
        <f>ROUND(I436*H436,2)</f>
        <v>0</v>
      </c>
      <c r="BL436" s="18" t="s">
        <v>255</v>
      </c>
      <c r="BM436" s="140" t="s">
        <v>649</v>
      </c>
    </row>
    <row r="437" spans="2:65" s="1" customFormat="1" ht="11.25" x14ac:dyDescent="0.2">
      <c r="B437" s="33"/>
      <c r="D437" s="142" t="s">
        <v>158</v>
      </c>
      <c r="F437" s="143" t="s">
        <v>650</v>
      </c>
      <c r="I437" s="144"/>
      <c r="L437" s="33"/>
      <c r="M437" s="145"/>
      <c r="U437" s="330"/>
      <c r="V437" s="1" t="str">
        <f t="shared" si="5"/>
        <v/>
      </c>
      <c r="AT437" s="18" t="s">
        <v>158</v>
      </c>
      <c r="AU437" s="18" t="s">
        <v>88</v>
      </c>
    </row>
    <row r="438" spans="2:65" s="13" customFormat="1" ht="11.25" x14ac:dyDescent="0.2">
      <c r="B438" s="152"/>
      <c r="D438" s="147" t="s">
        <v>160</v>
      </c>
      <c r="E438" s="153" t="s">
        <v>19</v>
      </c>
      <c r="F438" s="154" t="s">
        <v>651</v>
      </c>
      <c r="H438" s="155">
        <v>1.67</v>
      </c>
      <c r="I438" s="156"/>
      <c r="L438" s="152"/>
      <c r="M438" s="157"/>
      <c r="U438" s="332"/>
      <c r="V438" s="1" t="str">
        <f t="shared" si="5"/>
        <v/>
      </c>
      <c r="AT438" s="153" t="s">
        <v>160</v>
      </c>
      <c r="AU438" s="153" t="s">
        <v>88</v>
      </c>
      <c r="AV438" s="13" t="s">
        <v>88</v>
      </c>
      <c r="AW438" s="13" t="s">
        <v>36</v>
      </c>
      <c r="AX438" s="13" t="s">
        <v>75</v>
      </c>
      <c r="AY438" s="153" t="s">
        <v>148</v>
      </c>
    </row>
    <row r="439" spans="2:65" s="14" customFormat="1" ht="11.25" x14ac:dyDescent="0.2">
      <c r="B439" s="158"/>
      <c r="D439" s="147" t="s">
        <v>160</v>
      </c>
      <c r="E439" s="159" t="s">
        <v>19</v>
      </c>
      <c r="F439" s="160" t="s">
        <v>163</v>
      </c>
      <c r="H439" s="161">
        <v>1.67</v>
      </c>
      <c r="I439" s="162"/>
      <c r="L439" s="158"/>
      <c r="M439" s="163"/>
      <c r="U439" s="333"/>
      <c r="V439" s="1" t="str">
        <f t="shared" si="5"/>
        <v/>
      </c>
      <c r="AT439" s="159" t="s">
        <v>160</v>
      </c>
      <c r="AU439" s="159" t="s">
        <v>88</v>
      </c>
      <c r="AV439" s="14" t="s">
        <v>156</v>
      </c>
      <c r="AW439" s="14" t="s">
        <v>36</v>
      </c>
      <c r="AX439" s="14" t="s">
        <v>82</v>
      </c>
      <c r="AY439" s="159" t="s">
        <v>148</v>
      </c>
    </row>
    <row r="440" spans="2:65" s="1" customFormat="1" ht="24.2" customHeight="1" x14ac:dyDescent="0.2">
      <c r="B440" s="33"/>
      <c r="C440" s="129" t="s">
        <v>652</v>
      </c>
      <c r="D440" s="129" t="s">
        <v>151</v>
      </c>
      <c r="E440" s="130" t="s">
        <v>653</v>
      </c>
      <c r="F440" s="131" t="s">
        <v>654</v>
      </c>
      <c r="G440" s="132" t="s">
        <v>336</v>
      </c>
      <c r="H440" s="133">
        <v>2.87</v>
      </c>
      <c r="I440" s="134"/>
      <c r="J440" s="135">
        <f>ROUND(I440*H440,2)</f>
        <v>0</v>
      </c>
      <c r="K440" s="131" t="s">
        <v>155</v>
      </c>
      <c r="L440" s="33"/>
      <c r="M440" s="136" t="s">
        <v>19</v>
      </c>
      <c r="N440" s="137" t="s">
        <v>47</v>
      </c>
      <c r="P440" s="138">
        <f>O440*H440</f>
        <v>0</v>
      </c>
      <c r="Q440" s="138">
        <v>8.8199999999999997E-3</v>
      </c>
      <c r="R440" s="138">
        <f>Q440*H440</f>
        <v>2.53134E-2</v>
      </c>
      <c r="S440" s="138">
        <v>0</v>
      </c>
      <c r="T440" s="138">
        <f>S440*H440</f>
        <v>0</v>
      </c>
      <c r="U440" s="329" t="s">
        <v>19</v>
      </c>
      <c r="V440" s="1" t="str">
        <f t="shared" si="5"/>
        <v/>
      </c>
      <c r="AR440" s="140" t="s">
        <v>255</v>
      </c>
      <c r="AT440" s="140" t="s">
        <v>151</v>
      </c>
      <c r="AU440" s="140" t="s">
        <v>88</v>
      </c>
      <c r="AY440" s="18" t="s">
        <v>148</v>
      </c>
      <c r="BE440" s="141">
        <f>IF(N440="základní",J440,0)</f>
        <v>0</v>
      </c>
      <c r="BF440" s="141">
        <f>IF(N440="snížená",J440,0)</f>
        <v>0</v>
      </c>
      <c r="BG440" s="141">
        <f>IF(N440="zákl. přenesená",J440,0)</f>
        <v>0</v>
      </c>
      <c r="BH440" s="141">
        <f>IF(N440="sníž. přenesená",J440,0)</f>
        <v>0</v>
      </c>
      <c r="BI440" s="141">
        <f>IF(N440="nulová",J440,0)</f>
        <v>0</v>
      </c>
      <c r="BJ440" s="18" t="s">
        <v>88</v>
      </c>
      <c r="BK440" s="141">
        <f>ROUND(I440*H440,2)</f>
        <v>0</v>
      </c>
      <c r="BL440" s="18" t="s">
        <v>255</v>
      </c>
      <c r="BM440" s="140" t="s">
        <v>655</v>
      </c>
    </row>
    <row r="441" spans="2:65" s="1" customFormat="1" ht="11.25" x14ac:dyDescent="0.2">
      <c r="B441" s="33"/>
      <c r="D441" s="142" t="s">
        <v>158</v>
      </c>
      <c r="F441" s="143" t="s">
        <v>656</v>
      </c>
      <c r="I441" s="144"/>
      <c r="L441" s="33"/>
      <c r="M441" s="145"/>
      <c r="U441" s="330"/>
      <c r="V441" s="1" t="str">
        <f t="shared" si="5"/>
        <v/>
      </c>
      <c r="AT441" s="18" t="s">
        <v>158</v>
      </c>
      <c r="AU441" s="18" t="s">
        <v>88</v>
      </c>
    </row>
    <row r="442" spans="2:65" s="12" customFormat="1" ht="11.25" x14ac:dyDescent="0.2">
      <c r="B442" s="146"/>
      <c r="D442" s="147" t="s">
        <v>160</v>
      </c>
      <c r="E442" s="148" t="s">
        <v>19</v>
      </c>
      <c r="F442" s="149" t="s">
        <v>657</v>
      </c>
      <c r="H442" s="148" t="s">
        <v>19</v>
      </c>
      <c r="I442" s="150"/>
      <c r="L442" s="146"/>
      <c r="M442" s="151"/>
      <c r="U442" s="331"/>
      <c r="V442" s="1" t="str">
        <f t="shared" si="5"/>
        <v/>
      </c>
      <c r="AT442" s="148" t="s">
        <v>160</v>
      </c>
      <c r="AU442" s="148" t="s">
        <v>88</v>
      </c>
      <c r="AV442" s="12" t="s">
        <v>82</v>
      </c>
      <c r="AW442" s="12" t="s">
        <v>36</v>
      </c>
      <c r="AX442" s="12" t="s">
        <v>75</v>
      </c>
      <c r="AY442" s="148" t="s">
        <v>148</v>
      </c>
    </row>
    <row r="443" spans="2:65" s="13" customFormat="1" ht="11.25" x14ac:dyDescent="0.2">
      <c r="B443" s="152"/>
      <c r="D443" s="147" t="s">
        <v>160</v>
      </c>
      <c r="E443" s="153" t="s">
        <v>19</v>
      </c>
      <c r="F443" s="154" t="s">
        <v>658</v>
      </c>
      <c r="H443" s="155">
        <v>2.87</v>
      </c>
      <c r="I443" s="156"/>
      <c r="L443" s="152"/>
      <c r="M443" s="157"/>
      <c r="U443" s="332"/>
      <c r="V443" s="1" t="str">
        <f t="shared" si="5"/>
        <v/>
      </c>
      <c r="AT443" s="153" t="s">
        <v>160</v>
      </c>
      <c r="AU443" s="153" t="s">
        <v>88</v>
      </c>
      <c r="AV443" s="13" t="s">
        <v>88</v>
      </c>
      <c r="AW443" s="13" t="s">
        <v>36</v>
      </c>
      <c r="AX443" s="13" t="s">
        <v>75</v>
      </c>
      <c r="AY443" s="153" t="s">
        <v>148</v>
      </c>
    </row>
    <row r="444" spans="2:65" s="14" customFormat="1" ht="11.25" x14ac:dyDescent="0.2">
      <c r="B444" s="158"/>
      <c r="D444" s="147" t="s">
        <v>160</v>
      </c>
      <c r="E444" s="159" t="s">
        <v>19</v>
      </c>
      <c r="F444" s="160" t="s">
        <v>163</v>
      </c>
      <c r="H444" s="161">
        <v>2.87</v>
      </c>
      <c r="I444" s="162"/>
      <c r="L444" s="158"/>
      <c r="M444" s="163"/>
      <c r="U444" s="333"/>
      <c r="V444" s="1" t="str">
        <f t="shared" si="5"/>
        <v/>
      </c>
      <c r="AT444" s="159" t="s">
        <v>160</v>
      </c>
      <c r="AU444" s="159" t="s">
        <v>88</v>
      </c>
      <c r="AV444" s="14" t="s">
        <v>156</v>
      </c>
      <c r="AW444" s="14" t="s">
        <v>36</v>
      </c>
      <c r="AX444" s="14" t="s">
        <v>82</v>
      </c>
      <c r="AY444" s="159" t="s">
        <v>148</v>
      </c>
    </row>
    <row r="445" spans="2:65" s="1" customFormat="1" ht="16.5" customHeight="1" x14ac:dyDescent="0.2">
      <c r="B445" s="33"/>
      <c r="C445" s="129" t="s">
        <v>659</v>
      </c>
      <c r="D445" s="129" t="s">
        <v>151</v>
      </c>
      <c r="E445" s="130" t="s">
        <v>660</v>
      </c>
      <c r="F445" s="131" t="s">
        <v>661</v>
      </c>
      <c r="G445" s="132" t="s">
        <v>154</v>
      </c>
      <c r="H445" s="133">
        <v>1</v>
      </c>
      <c r="I445" s="134"/>
      <c r="J445" s="135">
        <f>ROUND(I445*H445,2)</f>
        <v>0</v>
      </c>
      <c r="K445" s="131" t="s">
        <v>155</v>
      </c>
      <c r="L445" s="33"/>
      <c r="M445" s="136" t="s">
        <v>19</v>
      </c>
      <c r="N445" s="137" t="s">
        <v>47</v>
      </c>
      <c r="P445" s="138">
        <f>O445*H445</f>
        <v>0</v>
      </c>
      <c r="Q445" s="138">
        <v>1.0000000000000001E-5</v>
      </c>
      <c r="R445" s="138">
        <f>Q445*H445</f>
        <v>1.0000000000000001E-5</v>
      </c>
      <c r="S445" s="138">
        <v>0</v>
      </c>
      <c r="T445" s="138">
        <f>S445*H445</f>
        <v>0</v>
      </c>
      <c r="U445" s="329" t="s">
        <v>19</v>
      </c>
      <c r="V445" s="1" t="str">
        <f t="shared" si="5"/>
        <v/>
      </c>
      <c r="AR445" s="140" t="s">
        <v>255</v>
      </c>
      <c r="AT445" s="140" t="s">
        <v>151</v>
      </c>
      <c r="AU445" s="140" t="s">
        <v>88</v>
      </c>
      <c r="AY445" s="18" t="s">
        <v>148</v>
      </c>
      <c r="BE445" s="141">
        <f>IF(N445="základní",J445,0)</f>
        <v>0</v>
      </c>
      <c r="BF445" s="141">
        <f>IF(N445="snížená",J445,0)</f>
        <v>0</v>
      </c>
      <c r="BG445" s="141">
        <f>IF(N445="zákl. přenesená",J445,0)</f>
        <v>0</v>
      </c>
      <c r="BH445" s="141">
        <f>IF(N445="sníž. přenesená",J445,0)</f>
        <v>0</v>
      </c>
      <c r="BI445" s="141">
        <f>IF(N445="nulová",J445,0)</f>
        <v>0</v>
      </c>
      <c r="BJ445" s="18" t="s">
        <v>88</v>
      </c>
      <c r="BK445" s="141">
        <f>ROUND(I445*H445,2)</f>
        <v>0</v>
      </c>
      <c r="BL445" s="18" t="s">
        <v>255</v>
      </c>
      <c r="BM445" s="140" t="s">
        <v>662</v>
      </c>
    </row>
    <row r="446" spans="2:65" s="1" customFormat="1" ht="11.25" x14ac:dyDescent="0.2">
      <c r="B446" s="33"/>
      <c r="D446" s="142" t="s">
        <v>158</v>
      </c>
      <c r="F446" s="143" t="s">
        <v>663</v>
      </c>
      <c r="I446" s="144"/>
      <c r="L446" s="33"/>
      <c r="M446" s="145"/>
      <c r="U446" s="330"/>
      <c r="V446" s="1" t="str">
        <f t="shared" si="5"/>
        <v/>
      </c>
      <c r="AT446" s="18" t="s">
        <v>158</v>
      </c>
      <c r="AU446" s="18" t="s">
        <v>88</v>
      </c>
    </row>
    <row r="447" spans="2:65" s="1" customFormat="1" ht="16.5" customHeight="1" x14ac:dyDescent="0.2">
      <c r="B447" s="33"/>
      <c r="C447" s="171" t="s">
        <v>664</v>
      </c>
      <c r="D447" s="171" t="s">
        <v>532</v>
      </c>
      <c r="E447" s="172" t="s">
        <v>665</v>
      </c>
      <c r="F447" s="173" t="s">
        <v>666</v>
      </c>
      <c r="G447" s="174" t="s">
        <v>154</v>
      </c>
      <c r="H447" s="175">
        <v>1</v>
      </c>
      <c r="I447" s="176"/>
      <c r="J447" s="177">
        <f>ROUND(I447*H447,2)</f>
        <v>0</v>
      </c>
      <c r="K447" s="173" t="s">
        <v>155</v>
      </c>
      <c r="L447" s="178"/>
      <c r="M447" s="179" t="s">
        <v>19</v>
      </c>
      <c r="N447" s="180" t="s">
        <v>47</v>
      </c>
      <c r="P447" s="138">
        <f>O447*H447</f>
        <v>0</v>
      </c>
      <c r="Q447" s="138">
        <v>6.7000000000000002E-3</v>
      </c>
      <c r="R447" s="138">
        <f>Q447*H447</f>
        <v>6.7000000000000002E-3</v>
      </c>
      <c r="S447" s="138">
        <v>0</v>
      </c>
      <c r="T447" s="138">
        <f>S447*H447</f>
        <v>0</v>
      </c>
      <c r="U447" s="329" t="s">
        <v>19</v>
      </c>
      <c r="V447" s="1" t="str">
        <f t="shared" si="5"/>
        <v/>
      </c>
      <c r="AR447" s="140" t="s">
        <v>372</v>
      </c>
      <c r="AT447" s="140" t="s">
        <v>532</v>
      </c>
      <c r="AU447" s="140" t="s">
        <v>88</v>
      </c>
      <c r="AY447" s="18" t="s">
        <v>148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8" t="s">
        <v>88</v>
      </c>
      <c r="BK447" s="141">
        <f>ROUND(I447*H447,2)</f>
        <v>0</v>
      </c>
      <c r="BL447" s="18" t="s">
        <v>255</v>
      </c>
      <c r="BM447" s="140" t="s">
        <v>667</v>
      </c>
    </row>
    <row r="448" spans="2:65" s="1" customFormat="1" ht="21.75" customHeight="1" x14ac:dyDescent="0.2">
      <c r="B448" s="33"/>
      <c r="C448" s="129" t="s">
        <v>668</v>
      </c>
      <c r="D448" s="129" t="s">
        <v>151</v>
      </c>
      <c r="E448" s="130" t="s">
        <v>669</v>
      </c>
      <c r="F448" s="131" t="s">
        <v>670</v>
      </c>
      <c r="G448" s="132" t="s">
        <v>154</v>
      </c>
      <c r="H448" s="133">
        <v>1</v>
      </c>
      <c r="I448" s="134"/>
      <c r="J448" s="135">
        <f>ROUND(I448*H448,2)</f>
        <v>0</v>
      </c>
      <c r="K448" s="131" t="s">
        <v>155</v>
      </c>
      <c r="L448" s="33"/>
      <c r="M448" s="136" t="s">
        <v>19</v>
      </c>
      <c r="N448" s="137" t="s">
        <v>47</v>
      </c>
      <c r="P448" s="138">
        <f>O448*H448</f>
        <v>0</v>
      </c>
      <c r="Q448" s="138">
        <v>1.0000000000000001E-5</v>
      </c>
      <c r="R448" s="138">
        <f>Q448*H448</f>
        <v>1.0000000000000001E-5</v>
      </c>
      <c r="S448" s="138">
        <v>0</v>
      </c>
      <c r="T448" s="138">
        <f>S448*H448</f>
        <v>0</v>
      </c>
      <c r="U448" s="329" t="s">
        <v>19</v>
      </c>
      <c r="V448" s="1" t="str">
        <f t="shared" si="5"/>
        <v/>
      </c>
      <c r="AR448" s="140" t="s">
        <v>255</v>
      </c>
      <c r="AT448" s="140" t="s">
        <v>151</v>
      </c>
      <c r="AU448" s="140" t="s">
        <v>88</v>
      </c>
      <c r="AY448" s="18" t="s">
        <v>148</v>
      </c>
      <c r="BE448" s="141">
        <f>IF(N448="základní",J448,0)</f>
        <v>0</v>
      </c>
      <c r="BF448" s="141">
        <f>IF(N448="snížená",J448,0)</f>
        <v>0</v>
      </c>
      <c r="BG448" s="141">
        <f>IF(N448="zákl. přenesená",J448,0)</f>
        <v>0</v>
      </c>
      <c r="BH448" s="141">
        <f>IF(N448="sníž. přenesená",J448,0)</f>
        <v>0</v>
      </c>
      <c r="BI448" s="141">
        <f>IF(N448="nulová",J448,0)</f>
        <v>0</v>
      </c>
      <c r="BJ448" s="18" t="s">
        <v>88</v>
      </c>
      <c r="BK448" s="141">
        <f>ROUND(I448*H448,2)</f>
        <v>0</v>
      </c>
      <c r="BL448" s="18" t="s">
        <v>255</v>
      </c>
      <c r="BM448" s="140" t="s">
        <v>671</v>
      </c>
    </row>
    <row r="449" spans="2:65" s="1" customFormat="1" ht="11.25" x14ac:dyDescent="0.2">
      <c r="B449" s="33"/>
      <c r="D449" s="142" t="s">
        <v>158</v>
      </c>
      <c r="F449" s="143" t="s">
        <v>672</v>
      </c>
      <c r="I449" s="144"/>
      <c r="L449" s="33"/>
      <c r="M449" s="145"/>
      <c r="U449" s="330"/>
      <c r="V449" s="1" t="str">
        <f t="shared" si="5"/>
        <v/>
      </c>
      <c r="AT449" s="18" t="s">
        <v>158</v>
      </c>
      <c r="AU449" s="18" t="s">
        <v>88</v>
      </c>
    </row>
    <row r="450" spans="2:65" s="1" customFormat="1" ht="16.5" customHeight="1" x14ac:dyDescent="0.2">
      <c r="B450" s="33"/>
      <c r="C450" s="171" t="s">
        <v>673</v>
      </c>
      <c r="D450" s="171" t="s">
        <v>532</v>
      </c>
      <c r="E450" s="172" t="s">
        <v>674</v>
      </c>
      <c r="F450" s="173" t="s">
        <v>675</v>
      </c>
      <c r="G450" s="174" t="s">
        <v>154</v>
      </c>
      <c r="H450" s="175">
        <v>1</v>
      </c>
      <c r="I450" s="176"/>
      <c r="J450" s="177">
        <f>ROUND(I450*H450,2)</f>
        <v>0</v>
      </c>
      <c r="K450" s="173" t="s">
        <v>155</v>
      </c>
      <c r="L450" s="178"/>
      <c r="M450" s="179" t="s">
        <v>19</v>
      </c>
      <c r="N450" s="180" t="s">
        <v>47</v>
      </c>
      <c r="P450" s="138">
        <f>O450*H450</f>
        <v>0</v>
      </c>
      <c r="Q450" s="138">
        <v>2.5000000000000001E-3</v>
      </c>
      <c r="R450" s="138">
        <f>Q450*H450</f>
        <v>2.5000000000000001E-3</v>
      </c>
      <c r="S450" s="138">
        <v>0</v>
      </c>
      <c r="T450" s="138">
        <f>S450*H450</f>
        <v>0</v>
      </c>
      <c r="U450" s="329" t="s">
        <v>19</v>
      </c>
      <c r="V450" s="1" t="str">
        <f t="shared" si="5"/>
        <v/>
      </c>
      <c r="AR450" s="140" t="s">
        <v>372</v>
      </c>
      <c r="AT450" s="140" t="s">
        <v>532</v>
      </c>
      <c r="AU450" s="140" t="s">
        <v>88</v>
      </c>
      <c r="AY450" s="18" t="s">
        <v>148</v>
      </c>
      <c r="BE450" s="141">
        <f>IF(N450="základní",J450,0)</f>
        <v>0</v>
      </c>
      <c r="BF450" s="141">
        <f>IF(N450="snížená",J450,0)</f>
        <v>0</v>
      </c>
      <c r="BG450" s="141">
        <f>IF(N450="zákl. přenesená",J450,0)</f>
        <v>0</v>
      </c>
      <c r="BH450" s="141">
        <f>IF(N450="sníž. přenesená",J450,0)</f>
        <v>0</v>
      </c>
      <c r="BI450" s="141">
        <f>IF(N450="nulová",J450,0)</f>
        <v>0</v>
      </c>
      <c r="BJ450" s="18" t="s">
        <v>88</v>
      </c>
      <c r="BK450" s="141">
        <f>ROUND(I450*H450,2)</f>
        <v>0</v>
      </c>
      <c r="BL450" s="18" t="s">
        <v>255</v>
      </c>
      <c r="BM450" s="140" t="s">
        <v>676</v>
      </c>
    </row>
    <row r="451" spans="2:65" s="1" customFormat="1" ht="24.2" customHeight="1" x14ac:dyDescent="0.2">
      <c r="B451" s="33"/>
      <c r="C451" s="129" t="s">
        <v>677</v>
      </c>
      <c r="D451" s="129" t="s">
        <v>151</v>
      </c>
      <c r="E451" s="130" t="s">
        <v>678</v>
      </c>
      <c r="F451" s="131" t="s">
        <v>679</v>
      </c>
      <c r="G451" s="132" t="s">
        <v>154</v>
      </c>
      <c r="H451" s="133">
        <v>2</v>
      </c>
      <c r="I451" s="134"/>
      <c r="J451" s="135">
        <f>ROUND(I451*H451,2)</f>
        <v>0</v>
      </c>
      <c r="K451" s="131" t="s">
        <v>155</v>
      </c>
      <c r="L451" s="33"/>
      <c r="M451" s="136" t="s">
        <v>19</v>
      </c>
      <c r="N451" s="137" t="s">
        <v>47</v>
      </c>
      <c r="P451" s="138">
        <f>O451*H451</f>
        <v>0</v>
      </c>
      <c r="Q451" s="138">
        <v>1.583E-2</v>
      </c>
      <c r="R451" s="138">
        <f>Q451*H451</f>
        <v>3.1660000000000001E-2</v>
      </c>
      <c r="S451" s="138">
        <v>0</v>
      </c>
      <c r="T451" s="138">
        <f>S451*H451</f>
        <v>0</v>
      </c>
      <c r="U451" s="329" t="s">
        <v>19</v>
      </c>
      <c r="V451" s="1" t="str">
        <f t="shared" si="5"/>
        <v/>
      </c>
      <c r="AR451" s="140" t="s">
        <v>255</v>
      </c>
      <c r="AT451" s="140" t="s">
        <v>151</v>
      </c>
      <c r="AU451" s="140" t="s">
        <v>88</v>
      </c>
      <c r="AY451" s="18" t="s">
        <v>148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8" t="s">
        <v>88</v>
      </c>
      <c r="BK451" s="141">
        <f>ROUND(I451*H451,2)</f>
        <v>0</v>
      </c>
      <c r="BL451" s="18" t="s">
        <v>255</v>
      </c>
      <c r="BM451" s="140" t="s">
        <v>680</v>
      </c>
    </row>
    <row r="452" spans="2:65" s="1" customFormat="1" ht="11.25" x14ac:dyDescent="0.2">
      <c r="B452" s="33"/>
      <c r="D452" s="142" t="s">
        <v>158</v>
      </c>
      <c r="F452" s="143" t="s">
        <v>681</v>
      </c>
      <c r="I452" s="144"/>
      <c r="L452" s="33"/>
      <c r="M452" s="145"/>
      <c r="U452" s="330"/>
      <c r="V452" s="1" t="str">
        <f t="shared" si="5"/>
        <v/>
      </c>
      <c r="AT452" s="18" t="s">
        <v>158</v>
      </c>
      <c r="AU452" s="18" t="s">
        <v>88</v>
      </c>
    </row>
    <row r="453" spans="2:65" s="1" customFormat="1" ht="24.2" customHeight="1" x14ac:dyDescent="0.2">
      <c r="B453" s="33"/>
      <c r="C453" s="129" t="s">
        <v>682</v>
      </c>
      <c r="D453" s="129" t="s">
        <v>151</v>
      </c>
      <c r="E453" s="130" t="s">
        <v>683</v>
      </c>
      <c r="F453" s="131" t="s">
        <v>684</v>
      </c>
      <c r="G453" s="132" t="s">
        <v>174</v>
      </c>
      <c r="H453" s="133">
        <v>4.1399999999999997</v>
      </c>
      <c r="I453" s="134"/>
      <c r="J453" s="135">
        <f>ROUND(I453*H453,2)</f>
        <v>0</v>
      </c>
      <c r="K453" s="131" t="s">
        <v>155</v>
      </c>
      <c r="L453" s="33"/>
      <c r="M453" s="136" t="s">
        <v>19</v>
      </c>
      <c r="N453" s="137" t="s">
        <v>47</v>
      </c>
      <c r="P453" s="138">
        <f>O453*H453</f>
        <v>0</v>
      </c>
      <c r="Q453" s="138">
        <v>1.259E-2</v>
      </c>
      <c r="R453" s="138">
        <f>Q453*H453</f>
        <v>5.2122599999999998E-2</v>
      </c>
      <c r="S453" s="138">
        <v>0</v>
      </c>
      <c r="T453" s="138">
        <f>S453*H453</f>
        <v>0</v>
      </c>
      <c r="U453" s="329" t="s">
        <v>229</v>
      </c>
      <c r="V453" s="1">
        <f t="shared" si="5"/>
        <v>0</v>
      </c>
      <c r="AR453" s="140" t="s">
        <v>255</v>
      </c>
      <c r="AT453" s="140" t="s">
        <v>151</v>
      </c>
      <c r="AU453" s="140" t="s">
        <v>88</v>
      </c>
      <c r="AY453" s="18" t="s">
        <v>148</v>
      </c>
      <c r="BE453" s="141">
        <f>IF(N453="základní",J453,0)</f>
        <v>0</v>
      </c>
      <c r="BF453" s="141">
        <f>IF(N453="snížená",J453,0)</f>
        <v>0</v>
      </c>
      <c r="BG453" s="141">
        <f>IF(N453="zákl. přenesená",J453,0)</f>
        <v>0</v>
      </c>
      <c r="BH453" s="141">
        <f>IF(N453="sníž. přenesená",J453,0)</f>
        <v>0</v>
      </c>
      <c r="BI453" s="141">
        <f>IF(N453="nulová",J453,0)</f>
        <v>0</v>
      </c>
      <c r="BJ453" s="18" t="s">
        <v>88</v>
      </c>
      <c r="BK453" s="141">
        <f>ROUND(I453*H453,2)</f>
        <v>0</v>
      </c>
      <c r="BL453" s="18" t="s">
        <v>255</v>
      </c>
      <c r="BM453" s="140" t="s">
        <v>685</v>
      </c>
    </row>
    <row r="454" spans="2:65" s="1" customFormat="1" ht="11.25" x14ac:dyDescent="0.2">
      <c r="B454" s="33"/>
      <c r="D454" s="142" t="s">
        <v>158</v>
      </c>
      <c r="F454" s="143" t="s">
        <v>686</v>
      </c>
      <c r="I454" s="144"/>
      <c r="L454" s="33"/>
      <c r="M454" s="145"/>
      <c r="U454" s="330"/>
      <c r="V454" s="1" t="str">
        <f t="shared" si="5"/>
        <v/>
      </c>
      <c r="AT454" s="18" t="s">
        <v>158</v>
      </c>
      <c r="AU454" s="18" t="s">
        <v>88</v>
      </c>
    </row>
    <row r="455" spans="2:65" s="12" customFormat="1" ht="11.25" x14ac:dyDescent="0.2">
      <c r="B455" s="146"/>
      <c r="D455" s="147" t="s">
        <v>160</v>
      </c>
      <c r="E455" s="148" t="s">
        <v>19</v>
      </c>
      <c r="F455" s="149" t="s">
        <v>222</v>
      </c>
      <c r="H455" s="148" t="s">
        <v>19</v>
      </c>
      <c r="I455" s="150"/>
      <c r="L455" s="146"/>
      <c r="M455" s="151"/>
      <c r="U455" s="331"/>
      <c r="V455" s="1" t="str">
        <f t="shared" si="5"/>
        <v/>
      </c>
      <c r="AT455" s="148" t="s">
        <v>160</v>
      </c>
      <c r="AU455" s="148" t="s">
        <v>88</v>
      </c>
      <c r="AV455" s="12" t="s">
        <v>82</v>
      </c>
      <c r="AW455" s="12" t="s">
        <v>36</v>
      </c>
      <c r="AX455" s="12" t="s">
        <v>75</v>
      </c>
      <c r="AY455" s="148" t="s">
        <v>148</v>
      </c>
    </row>
    <row r="456" spans="2:65" s="13" customFormat="1" ht="11.25" x14ac:dyDescent="0.2">
      <c r="B456" s="152"/>
      <c r="D456" s="147" t="s">
        <v>160</v>
      </c>
      <c r="E456" s="153" t="s">
        <v>19</v>
      </c>
      <c r="F456" s="154" t="s">
        <v>687</v>
      </c>
      <c r="H456" s="155">
        <v>4.1399999999999997</v>
      </c>
      <c r="I456" s="156"/>
      <c r="L456" s="152"/>
      <c r="M456" s="157"/>
      <c r="U456" s="332"/>
      <c r="V456" s="1" t="str">
        <f t="shared" si="5"/>
        <v/>
      </c>
      <c r="AT456" s="153" t="s">
        <v>160</v>
      </c>
      <c r="AU456" s="153" t="s">
        <v>88</v>
      </c>
      <c r="AV456" s="13" t="s">
        <v>88</v>
      </c>
      <c r="AW456" s="13" t="s">
        <v>36</v>
      </c>
      <c r="AX456" s="13" t="s">
        <v>75</v>
      </c>
      <c r="AY456" s="153" t="s">
        <v>148</v>
      </c>
    </row>
    <row r="457" spans="2:65" s="14" customFormat="1" ht="11.25" x14ac:dyDescent="0.2">
      <c r="B457" s="158"/>
      <c r="D457" s="147" t="s">
        <v>160</v>
      </c>
      <c r="E457" s="159" t="s">
        <v>19</v>
      </c>
      <c r="F457" s="160" t="s">
        <v>163</v>
      </c>
      <c r="H457" s="161">
        <v>4.1399999999999997</v>
      </c>
      <c r="I457" s="162"/>
      <c r="L457" s="158"/>
      <c r="M457" s="163"/>
      <c r="U457" s="333"/>
      <c r="V457" s="1" t="str">
        <f t="shared" si="5"/>
        <v/>
      </c>
      <c r="AT457" s="159" t="s">
        <v>160</v>
      </c>
      <c r="AU457" s="159" t="s">
        <v>88</v>
      </c>
      <c r="AV457" s="14" t="s">
        <v>156</v>
      </c>
      <c r="AW457" s="14" t="s">
        <v>36</v>
      </c>
      <c r="AX457" s="14" t="s">
        <v>82</v>
      </c>
      <c r="AY457" s="159" t="s">
        <v>148</v>
      </c>
    </row>
    <row r="458" spans="2:65" s="1" customFormat="1" ht="37.9" customHeight="1" x14ac:dyDescent="0.2">
      <c r="B458" s="33"/>
      <c r="C458" s="129" t="s">
        <v>688</v>
      </c>
      <c r="D458" s="129" t="s">
        <v>151</v>
      </c>
      <c r="E458" s="130" t="s">
        <v>689</v>
      </c>
      <c r="F458" s="131" t="s">
        <v>690</v>
      </c>
      <c r="G458" s="132" t="s">
        <v>154</v>
      </c>
      <c r="H458" s="133">
        <v>3</v>
      </c>
      <c r="I458" s="134"/>
      <c r="J458" s="135">
        <f>ROUND(I458*H458,2)</f>
        <v>0</v>
      </c>
      <c r="K458" s="131" t="s">
        <v>155</v>
      </c>
      <c r="L458" s="33"/>
      <c r="M458" s="136" t="s">
        <v>19</v>
      </c>
      <c r="N458" s="137" t="s">
        <v>47</v>
      </c>
      <c r="P458" s="138">
        <f>O458*H458</f>
        <v>0</v>
      </c>
      <c r="Q458" s="138">
        <v>1.01E-3</v>
      </c>
      <c r="R458" s="138">
        <f>Q458*H458</f>
        <v>3.0300000000000001E-3</v>
      </c>
      <c r="S458" s="138">
        <v>1.6999999999999999E-3</v>
      </c>
      <c r="T458" s="138">
        <f>S458*H458</f>
        <v>5.0999999999999995E-3</v>
      </c>
      <c r="U458" s="329" t="s">
        <v>19</v>
      </c>
      <c r="V458" s="1" t="str">
        <f t="shared" si="5"/>
        <v/>
      </c>
      <c r="AR458" s="140" t="s">
        <v>255</v>
      </c>
      <c r="AT458" s="140" t="s">
        <v>151</v>
      </c>
      <c r="AU458" s="140" t="s">
        <v>88</v>
      </c>
      <c r="AY458" s="18" t="s">
        <v>148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8" t="s">
        <v>88</v>
      </c>
      <c r="BK458" s="141">
        <f>ROUND(I458*H458,2)</f>
        <v>0</v>
      </c>
      <c r="BL458" s="18" t="s">
        <v>255</v>
      </c>
      <c r="BM458" s="140" t="s">
        <v>691</v>
      </c>
    </row>
    <row r="459" spans="2:65" s="1" customFormat="1" ht="11.25" x14ac:dyDescent="0.2">
      <c r="B459" s="33"/>
      <c r="D459" s="142" t="s">
        <v>158</v>
      </c>
      <c r="F459" s="143" t="s">
        <v>692</v>
      </c>
      <c r="I459" s="144"/>
      <c r="L459" s="33"/>
      <c r="M459" s="145"/>
      <c r="U459" s="330"/>
      <c r="V459" s="1" t="str">
        <f t="shared" si="5"/>
        <v/>
      </c>
      <c r="AT459" s="18" t="s">
        <v>158</v>
      </c>
      <c r="AU459" s="18" t="s">
        <v>88</v>
      </c>
    </row>
    <row r="460" spans="2:65" s="12" customFormat="1" ht="11.25" x14ac:dyDescent="0.2">
      <c r="B460" s="146"/>
      <c r="D460" s="147" t="s">
        <v>160</v>
      </c>
      <c r="E460" s="148" t="s">
        <v>19</v>
      </c>
      <c r="F460" s="149" t="s">
        <v>693</v>
      </c>
      <c r="H460" s="148" t="s">
        <v>19</v>
      </c>
      <c r="I460" s="150"/>
      <c r="L460" s="146"/>
      <c r="M460" s="151"/>
      <c r="U460" s="331"/>
      <c r="V460" s="1" t="str">
        <f t="shared" si="5"/>
        <v/>
      </c>
      <c r="AT460" s="148" t="s">
        <v>160</v>
      </c>
      <c r="AU460" s="148" t="s">
        <v>88</v>
      </c>
      <c r="AV460" s="12" t="s">
        <v>82</v>
      </c>
      <c r="AW460" s="12" t="s">
        <v>36</v>
      </c>
      <c r="AX460" s="12" t="s">
        <v>75</v>
      </c>
      <c r="AY460" s="148" t="s">
        <v>148</v>
      </c>
    </row>
    <row r="461" spans="2:65" s="13" customFormat="1" ht="11.25" x14ac:dyDescent="0.2">
      <c r="B461" s="152"/>
      <c r="D461" s="147" t="s">
        <v>160</v>
      </c>
      <c r="E461" s="153" t="s">
        <v>19</v>
      </c>
      <c r="F461" s="154" t="s">
        <v>694</v>
      </c>
      <c r="H461" s="155">
        <v>3</v>
      </c>
      <c r="I461" s="156"/>
      <c r="L461" s="152"/>
      <c r="M461" s="157"/>
      <c r="U461" s="332"/>
      <c r="V461" s="1" t="str">
        <f t="shared" si="5"/>
        <v/>
      </c>
      <c r="AT461" s="153" t="s">
        <v>160</v>
      </c>
      <c r="AU461" s="153" t="s">
        <v>88</v>
      </c>
      <c r="AV461" s="13" t="s">
        <v>88</v>
      </c>
      <c r="AW461" s="13" t="s">
        <v>36</v>
      </c>
      <c r="AX461" s="13" t="s">
        <v>75</v>
      </c>
      <c r="AY461" s="153" t="s">
        <v>148</v>
      </c>
    </row>
    <row r="462" spans="2:65" s="14" customFormat="1" ht="11.25" x14ac:dyDescent="0.2">
      <c r="B462" s="158"/>
      <c r="D462" s="147" t="s">
        <v>160</v>
      </c>
      <c r="E462" s="159" t="s">
        <v>19</v>
      </c>
      <c r="F462" s="160" t="s">
        <v>163</v>
      </c>
      <c r="H462" s="161">
        <v>3</v>
      </c>
      <c r="I462" s="162"/>
      <c r="L462" s="158"/>
      <c r="M462" s="163"/>
      <c r="U462" s="333"/>
      <c r="V462" s="1" t="str">
        <f t="shared" si="5"/>
        <v/>
      </c>
      <c r="AT462" s="159" t="s">
        <v>160</v>
      </c>
      <c r="AU462" s="159" t="s">
        <v>88</v>
      </c>
      <c r="AV462" s="14" t="s">
        <v>156</v>
      </c>
      <c r="AW462" s="14" t="s">
        <v>36</v>
      </c>
      <c r="AX462" s="14" t="s">
        <v>82</v>
      </c>
      <c r="AY462" s="159" t="s">
        <v>148</v>
      </c>
    </row>
    <row r="463" spans="2:65" s="1" customFormat="1" ht="24.2" customHeight="1" x14ac:dyDescent="0.2">
      <c r="B463" s="33"/>
      <c r="C463" s="129" t="s">
        <v>695</v>
      </c>
      <c r="D463" s="129" t="s">
        <v>151</v>
      </c>
      <c r="E463" s="130" t="s">
        <v>696</v>
      </c>
      <c r="F463" s="131" t="s">
        <v>697</v>
      </c>
      <c r="G463" s="132" t="s">
        <v>154</v>
      </c>
      <c r="H463" s="133">
        <v>3</v>
      </c>
      <c r="I463" s="134"/>
      <c r="J463" s="135">
        <f>ROUND(I463*H463,2)</f>
        <v>0</v>
      </c>
      <c r="K463" s="131" t="s">
        <v>155</v>
      </c>
      <c r="L463" s="33"/>
      <c r="M463" s="136" t="s">
        <v>19</v>
      </c>
      <c r="N463" s="137" t="s">
        <v>47</v>
      </c>
      <c r="P463" s="138">
        <f>O463*H463</f>
        <v>0</v>
      </c>
      <c r="Q463" s="138">
        <v>3.0000000000000001E-5</v>
      </c>
      <c r="R463" s="138">
        <f>Q463*H463</f>
        <v>9.0000000000000006E-5</v>
      </c>
      <c r="S463" s="138">
        <v>0</v>
      </c>
      <c r="T463" s="138">
        <f>S463*H463</f>
        <v>0</v>
      </c>
      <c r="U463" s="329" t="s">
        <v>19</v>
      </c>
      <c r="V463" s="1" t="str">
        <f t="shared" si="5"/>
        <v/>
      </c>
      <c r="AR463" s="140" t="s">
        <v>255</v>
      </c>
      <c r="AT463" s="140" t="s">
        <v>151</v>
      </c>
      <c r="AU463" s="140" t="s">
        <v>88</v>
      </c>
      <c r="AY463" s="18" t="s">
        <v>148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8" t="s">
        <v>88</v>
      </c>
      <c r="BK463" s="141">
        <f>ROUND(I463*H463,2)</f>
        <v>0</v>
      </c>
      <c r="BL463" s="18" t="s">
        <v>255</v>
      </c>
      <c r="BM463" s="140" t="s">
        <v>698</v>
      </c>
    </row>
    <row r="464" spans="2:65" s="1" customFormat="1" ht="11.25" x14ac:dyDescent="0.2">
      <c r="B464" s="33"/>
      <c r="D464" s="142" t="s">
        <v>158</v>
      </c>
      <c r="F464" s="143" t="s">
        <v>699</v>
      </c>
      <c r="I464" s="144"/>
      <c r="L464" s="33"/>
      <c r="M464" s="145"/>
      <c r="U464" s="330"/>
      <c r="V464" s="1" t="str">
        <f t="shared" si="5"/>
        <v/>
      </c>
      <c r="AT464" s="18" t="s">
        <v>158</v>
      </c>
      <c r="AU464" s="18" t="s">
        <v>88</v>
      </c>
    </row>
    <row r="465" spans="2:65" s="12" customFormat="1" ht="11.25" x14ac:dyDescent="0.2">
      <c r="B465" s="146"/>
      <c r="D465" s="147" t="s">
        <v>160</v>
      </c>
      <c r="E465" s="148" t="s">
        <v>19</v>
      </c>
      <c r="F465" s="149" t="s">
        <v>693</v>
      </c>
      <c r="H465" s="148" t="s">
        <v>19</v>
      </c>
      <c r="I465" s="150"/>
      <c r="L465" s="146"/>
      <c r="M465" s="151"/>
      <c r="U465" s="331"/>
      <c r="V465" s="1" t="str">
        <f t="shared" si="5"/>
        <v/>
      </c>
      <c r="AT465" s="148" t="s">
        <v>160</v>
      </c>
      <c r="AU465" s="148" t="s">
        <v>88</v>
      </c>
      <c r="AV465" s="12" t="s">
        <v>82</v>
      </c>
      <c r="AW465" s="12" t="s">
        <v>36</v>
      </c>
      <c r="AX465" s="12" t="s">
        <v>75</v>
      </c>
      <c r="AY465" s="148" t="s">
        <v>148</v>
      </c>
    </row>
    <row r="466" spans="2:65" s="13" customFormat="1" ht="11.25" x14ac:dyDescent="0.2">
      <c r="B466" s="152"/>
      <c r="D466" s="147" t="s">
        <v>160</v>
      </c>
      <c r="E466" s="153" t="s">
        <v>19</v>
      </c>
      <c r="F466" s="154" t="s">
        <v>694</v>
      </c>
      <c r="H466" s="155">
        <v>3</v>
      </c>
      <c r="I466" s="156"/>
      <c r="L466" s="152"/>
      <c r="M466" s="157"/>
      <c r="U466" s="332"/>
      <c r="V466" s="1" t="str">
        <f t="shared" si="5"/>
        <v/>
      </c>
      <c r="AT466" s="153" t="s">
        <v>160</v>
      </c>
      <c r="AU466" s="153" t="s">
        <v>88</v>
      </c>
      <c r="AV466" s="13" t="s">
        <v>88</v>
      </c>
      <c r="AW466" s="13" t="s">
        <v>36</v>
      </c>
      <c r="AX466" s="13" t="s">
        <v>75</v>
      </c>
      <c r="AY466" s="153" t="s">
        <v>148</v>
      </c>
    </row>
    <row r="467" spans="2:65" s="14" customFormat="1" ht="11.25" x14ac:dyDescent="0.2">
      <c r="B467" s="158"/>
      <c r="D467" s="147" t="s">
        <v>160</v>
      </c>
      <c r="E467" s="159" t="s">
        <v>19</v>
      </c>
      <c r="F467" s="160" t="s">
        <v>163</v>
      </c>
      <c r="H467" s="161">
        <v>3</v>
      </c>
      <c r="I467" s="162"/>
      <c r="L467" s="158"/>
      <c r="M467" s="163"/>
      <c r="U467" s="333"/>
      <c r="V467" s="1" t="str">
        <f t="shared" si="5"/>
        <v/>
      </c>
      <c r="AT467" s="159" t="s">
        <v>160</v>
      </c>
      <c r="AU467" s="159" t="s">
        <v>88</v>
      </c>
      <c r="AV467" s="14" t="s">
        <v>156</v>
      </c>
      <c r="AW467" s="14" t="s">
        <v>36</v>
      </c>
      <c r="AX467" s="14" t="s">
        <v>82</v>
      </c>
      <c r="AY467" s="159" t="s">
        <v>148</v>
      </c>
    </row>
    <row r="468" spans="2:65" s="1" customFormat="1" ht="16.5" customHeight="1" x14ac:dyDescent="0.2">
      <c r="B468" s="33"/>
      <c r="C468" s="171" t="s">
        <v>700</v>
      </c>
      <c r="D468" s="171" t="s">
        <v>532</v>
      </c>
      <c r="E468" s="172" t="s">
        <v>701</v>
      </c>
      <c r="F468" s="173" t="s">
        <v>702</v>
      </c>
      <c r="G468" s="174" t="s">
        <v>154</v>
      </c>
      <c r="H468" s="175">
        <v>1</v>
      </c>
      <c r="I468" s="176"/>
      <c r="J468" s="177">
        <f>ROUND(I468*H468,2)</f>
        <v>0</v>
      </c>
      <c r="K468" s="173" t="s">
        <v>19</v>
      </c>
      <c r="L468" s="178"/>
      <c r="M468" s="179" t="s">
        <v>19</v>
      </c>
      <c r="N468" s="180" t="s">
        <v>47</v>
      </c>
      <c r="P468" s="138">
        <f>O468*H468</f>
        <v>0</v>
      </c>
      <c r="Q468" s="138">
        <v>2.5000000000000001E-3</v>
      </c>
      <c r="R468" s="138">
        <f>Q468*H468</f>
        <v>2.5000000000000001E-3</v>
      </c>
      <c r="S468" s="138">
        <v>0</v>
      </c>
      <c r="T468" s="138">
        <f>S468*H468</f>
        <v>0</v>
      </c>
      <c r="U468" s="329" t="s">
        <v>19</v>
      </c>
      <c r="V468" s="1" t="str">
        <f t="shared" si="5"/>
        <v/>
      </c>
      <c r="AR468" s="140" t="s">
        <v>372</v>
      </c>
      <c r="AT468" s="140" t="s">
        <v>532</v>
      </c>
      <c r="AU468" s="140" t="s">
        <v>88</v>
      </c>
      <c r="AY468" s="18" t="s">
        <v>148</v>
      </c>
      <c r="BE468" s="141">
        <f>IF(N468="základní",J468,0)</f>
        <v>0</v>
      </c>
      <c r="BF468" s="141">
        <f>IF(N468="snížená",J468,0)</f>
        <v>0</v>
      </c>
      <c r="BG468" s="141">
        <f>IF(N468="zákl. přenesená",J468,0)</f>
        <v>0</v>
      </c>
      <c r="BH468" s="141">
        <f>IF(N468="sníž. přenesená",J468,0)</f>
        <v>0</v>
      </c>
      <c r="BI468" s="141">
        <f>IF(N468="nulová",J468,0)</f>
        <v>0</v>
      </c>
      <c r="BJ468" s="18" t="s">
        <v>88</v>
      </c>
      <c r="BK468" s="141">
        <f>ROUND(I468*H468,2)</f>
        <v>0</v>
      </c>
      <c r="BL468" s="18" t="s">
        <v>255</v>
      </c>
      <c r="BM468" s="140" t="s">
        <v>703</v>
      </c>
    </row>
    <row r="469" spans="2:65" s="1" customFormat="1" ht="19.5" x14ac:dyDescent="0.2">
      <c r="B469" s="33"/>
      <c r="D469" s="147" t="s">
        <v>238</v>
      </c>
      <c r="F469" s="164" t="s">
        <v>704</v>
      </c>
      <c r="I469" s="144"/>
      <c r="L469" s="33"/>
      <c r="M469" s="145"/>
      <c r="U469" s="330"/>
      <c r="V469" s="1" t="str">
        <f t="shared" si="5"/>
        <v/>
      </c>
      <c r="AT469" s="18" t="s">
        <v>238</v>
      </c>
      <c r="AU469" s="18" t="s">
        <v>88</v>
      </c>
    </row>
    <row r="470" spans="2:65" s="1" customFormat="1" ht="24.2" customHeight="1" x14ac:dyDescent="0.2">
      <c r="B470" s="33"/>
      <c r="C470" s="129" t="s">
        <v>705</v>
      </c>
      <c r="D470" s="129" t="s">
        <v>151</v>
      </c>
      <c r="E470" s="130" t="s">
        <v>706</v>
      </c>
      <c r="F470" s="131" t="s">
        <v>707</v>
      </c>
      <c r="G470" s="132" t="s">
        <v>174</v>
      </c>
      <c r="H470" s="133">
        <v>13.661</v>
      </c>
      <c r="I470" s="134"/>
      <c r="J470" s="135">
        <f>ROUND(I470*H470,2)</f>
        <v>0</v>
      </c>
      <c r="K470" s="131" t="s">
        <v>155</v>
      </c>
      <c r="L470" s="33"/>
      <c r="M470" s="136" t="s">
        <v>19</v>
      </c>
      <c r="N470" s="137" t="s">
        <v>47</v>
      </c>
      <c r="P470" s="138">
        <f>O470*H470</f>
        <v>0</v>
      </c>
      <c r="Q470" s="138">
        <v>2.0000000000000001E-4</v>
      </c>
      <c r="R470" s="138">
        <f>Q470*H470</f>
        <v>2.7322000000000002E-3</v>
      </c>
      <c r="S470" s="138">
        <v>0</v>
      </c>
      <c r="T470" s="138">
        <f>S470*H470</f>
        <v>0</v>
      </c>
      <c r="U470" s="329" t="s">
        <v>19</v>
      </c>
      <c r="V470" s="1" t="str">
        <f t="shared" si="5"/>
        <v/>
      </c>
      <c r="AR470" s="140" t="s">
        <v>255</v>
      </c>
      <c r="AT470" s="140" t="s">
        <v>151</v>
      </c>
      <c r="AU470" s="140" t="s">
        <v>88</v>
      </c>
      <c r="AY470" s="18" t="s">
        <v>148</v>
      </c>
      <c r="BE470" s="141">
        <f>IF(N470="základní",J470,0)</f>
        <v>0</v>
      </c>
      <c r="BF470" s="141">
        <f>IF(N470="snížená",J470,0)</f>
        <v>0</v>
      </c>
      <c r="BG470" s="141">
        <f>IF(N470="zákl. přenesená",J470,0)</f>
        <v>0</v>
      </c>
      <c r="BH470" s="141">
        <f>IF(N470="sníž. přenesená",J470,0)</f>
        <v>0</v>
      </c>
      <c r="BI470" s="141">
        <f>IF(N470="nulová",J470,0)</f>
        <v>0</v>
      </c>
      <c r="BJ470" s="18" t="s">
        <v>88</v>
      </c>
      <c r="BK470" s="141">
        <f>ROUND(I470*H470,2)</f>
        <v>0</v>
      </c>
      <c r="BL470" s="18" t="s">
        <v>255</v>
      </c>
      <c r="BM470" s="140" t="s">
        <v>708</v>
      </c>
    </row>
    <row r="471" spans="2:65" s="1" customFormat="1" ht="11.25" x14ac:dyDescent="0.2">
      <c r="B471" s="33"/>
      <c r="D471" s="142" t="s">
        <v>158</v>
      </c>
      <c r="F471" s="143" t="s">
        <v>709</v>
      </c>
      <c r="I471" s="144"/>
      <c r="L471" s="33"/>
      <c r="M471" s="145"/>
      <c r="U471" s="330"/>
      <c r="V471" s="1" t="str">
        <f t="shared" si="5"/>
        <v/>
      </c>
      <c r="AT471" s="18" t="s">
        <v>158</v>
      </c>
      <c r="AU471" s="18" t="s">
        <v>88</v>
      </c>
    </row>
    <row r="472" spans="2:65" s="13" customFormat="1" ht="11.25" x14ac:dyDescent="0.2">
      <c r="B472" s="152"/>
      <c r="D472" s="147" t="s">
        <v>160</v>
      </c>
      <c r="E472" s="153" t="s">
        <v>19</v>
      </c>
      <c r="F472" s="154" t="s">
        <v>710</v>
      </c>
      <c r="H472" s="155">
        <v>13.661</v>
      </c>
      <c r="I472" s="156"/>
      <c r="L472" s="152"/>
      <c r="M472" s="157"/>
      <c r="U472" s="332"/>
      <c r="V472" s="1" t="str">
        <f t="shared" si="5"/>
        <v/>
      </c>
      <c r="AT472" s="153" t="s">
        <v>160</v>
      </c>
      <c r="AU472" s="153" t="s">
        <v>88</v>
      </c>
      <c r="AV472" s="13" t="s">
        <v>88</v>
      </c>
      <c r="AW472" s="13" t="s">
        <v>36</v>
      </c>
      <c r="AX472" s="13" t="s">
        <v>75</v>
      </c>
      <c r="AY472" s="153" t="s">
        <v>148</v>
      </c>
    </row>
    <row r="473" spans="2:65" s="14" customFormat="1" ht="11.25" x14ac:dyDescent="0.2">
      <c r="B473" s="158"/>
      <c r="D473" s="147" t="s">
        <v>160</v>
      </c>
      <c r="E473" s="159" t="s">
        <v>19</v>
      </c>
      <c r="F473" s="160" t="s">
        <v>163</v>
      </c>
      <c r="H473" s="161">
        <v>13.661</v>
      </c>
      <c r="I473" s="162"/>
      <c r="L473" s="158"/>
      <c r="M473" s="163"/>
      <c r="U473" s="333"/>
      <c r="V473" s="1" t="str">
        <f t="shared" si="5"/>
        <v/>
      </c>
      <c r="AT473" s="159" t="s">
        <v>160</v>
      </c>
      <c r="AU473" s="159" t="s">
        <v>88</v>
      </c>
      <c r="AV473" s="14" t="s">
        <v>156</v>
      </c>
      <c r="AW473" s="14" t="s">
        <v>36</v>
      </c>
      <c r="AX473" s="14" t="s">
        <v>82</v>
      </c>
      <c r="AY473" s="159" t="s">
        <v>148</v>
      </c>
    </row>
    <row r="474" spans="2:65" s="1" customFormat="1" ht="24.2" customHeight="1" x14ac:dyDescent="0.2">
      <c r="B474" s="33"/>
      <c r="C474" s="129" t="s">
        <v>711</v>
      </c>
      <c r="D474" s="129" t="s">
        <v>151</v>
      </c>
      <c r="E474" s="130" t="s">
        <v>712</v>
      </c>
      <c r="F474" s="131" t="s">
        <v>713</v>
      </c>
      <c r="G474" s="132" t="s">
        <v>174</v>
      </c>
      <c r="H474" s="133">
        <v>10.249000000000001</v>
      </c>
      <c r="I474" s="134"/>
      <c r="J474" s="135">
        <f>ROUND(I474*H474,2)</f>
        <v>0</v>
      </c>
      <c r="K474" s="131" t="s">
        <v>155</v>
      </c>
      <c r="L474" s="33"/>
      <c r="M474" s="136" t="s">
        <v>19</v>
      </c>
      <c r="N474" s="137" t="s">
        <v>47</v>
      </c>
      <c r="P474" s="138">
        <f>O474*H474</f>
        <v>0</v>
      </c>
      <c r="Q474" s="138">
        <v>1E-4</v>
      </c>
      <c r="R474" s="138">
        <f>Q474*H474</f>
        <v>1.0249E-3</v>
      </c>
      <c r="S474" s="138">
        <v>0</v>
      </c>
      <c r="T474" s="138">
        <f>S474*H474</f>
        <v>0</v>
      </c>
      <c r="U474" s="329" t="s">
        <v>19</v>
      </c>
      <c r="V474" s="1" t="str">
        <f t="shared" si="5"/>
        <v/>
      </c>
      <c r="AR474" s="140" t="s">
        <v>255</v>
      </c>
      <c r="AT474" s="140" t="s">
        <v>151</v>
      </c>
      <c r="AU474" s="140" t="s">
        <v>88</v>
      </c>
      <c r="AY474" s="18" t="s">
        <v>148</v>
      </c>
      <c r="BE474" s="141">
        <f>IF(N474="základní",J474,0)</f>
        <v>0</v>
      </c>
      <c r="BF474" s="141">
        <f>IF(N474="snížená",J474,0)</f>
        <v>0</v>
      </c>
      <c r="BG474" s="141">
        <f>IF(N474="zákl. přenesená",J474,0)</f>
        <v>0</v>
      </c>
      <c r="BH474" s="141">
        <f>IF(N474="sníž. přenesená",J474,0)</f>
        <v>0</v>
      </c>
      <c r="BI474" s="141">
        <f>IF(N474="nulová",J474,0)</f>
        <v>0</v>
      </c>
      <c r="BJ474" s="18" t="s">
        <v>88</v>
      </c>
      <c r="BK474" s="141">
        <f>ROUND(I474*H474,2)</f>
        <v>0</v>
      </c>
      <c r="BL474" s="18" t="s">
        <v>255</v>
      </c>
      <c r="BM474" s="140" t="s">
        <v>714</v>
      </c>
    </row>
    <row r="475" spans="2:65" s="1" customFormat="1" ht="11.25" x14ac:dyDescent="0.2">
      <c r="B475" s="33"/>
      <c r="D475" s="142" t="s">
        <v>158</v>
      </c>
      <c r="F475" s="143" t="s">
        <v>715</v>
      </c>
      <c r="I475" s="144"/>
      <c r="L475" s="33"/>
      <c r="M475" s="145"/>
      <c r="U475" s="330"/>
      <c r="V475" s="1" t="str">
        <f t="shared" si="5"/>
        <v/>
      </c>
      <c r="AT475" s="18" t="s">
        <v>158</v>
      </c>
      <c r="AU475" s="18" t="s">
        <v>88</v>
      </c>
    </row>
    <row r="476" spans="2:65" s="13" customFormat="1" ht="11.25" x14ac:dyDescent="0.2">
      <c r="B476" s="152"/>
      <c r="D476" s="147" t="s">
        <v>160</v>
      </c>
      <c r="E476" s="153" t="s">
        <v>19</v>
      </c>
      <c r="F476" s="154" t="s">
        <v>716</v>
      </c>
      <c r="H476" s="155">
        <v>10.249000000000001</v>
      </c>
      <c r="I476" s="156"/>
      <c r="L476" s="152"/>
      <c r="M476" s="157"/>
      <c r="U476" s="332"/>
      <c r="V476" s="1" t="str">
        <f t="shared" si="5"/>
        <v/>
      </c>
      <c r="AT476" s="153" t="s">
        <v>160</v>
      </c>
      <c r="AU476" s="153" t="s">
        <v>88</v>
      </c>
      <c r="AV476" s="13" t="s">
        <v>88</v>
      </c>
      <c r="AW476" s="13" t="s">
        <v>36</v>
      </c>
      <c r="AX476" s="13" t="s">
        <v>75</v>
      </c>
      <c r="AY476" s="153" t="s">
        <v>148</v>
      </c>
    </row>
    <row r="477" spans="2:65" s="14" customFormat="1" ht="11.25" x14ac:dyDescent="0.2">
      <c r="B477" s="158"/>
      <c r="D477" s="147" t="s">
        <v>160</v>
      </c>
      <c r="E477" s="159" t="s">
        <v>19</v>
      </c>
      <c r="F477" s="160" t="s">
        <v>163</v>
      </c>
      <c r="H477" s="161">
        <v>10.249000000000001</v>
      </c>
      <c r="I477" s="162"/>
      <c r="L477" s="158"/>
      <c r="M477" s="163"/>
      <c r="U477" s="333"/>
      <c r="V477" s="1" t="str">
        <f t="shared" si="5"/>
        <v/>
      </c>
      <c r="AT477" s="159" t="s">
        <v>160</v>
      </c>
      <c r="AU477" s="159" t="s">
        <v>88</v>
      </c>
      <c r="AV477" s="14" t="s">
        <v>156</v>
      </c>
      <c r="AW477" s="14" t="s">
        <v>36</v>
      </c>
      <c r="AX477" s="14" t="s">
        <v>82</v>
      </c>
      <c r="AY477" s="159" t="s">
        <v>148</v>
      </c>
    </row>
    <row r="478" spans="2:65" s="1" customFormat="1" ht="24.2" customHeight="1" x14ac:dyDescent="0.2">
      <c r="B478" s="33"/>
      <c r="C478" s="129" t="s">
        <v>717</v>
      </c>
      <c r="D478" s="129" t="s">
        <v>151</v>
      </c>
      <c r="E478" s="130" t="s">
        <v>718</v>
      </c>
      <c r="F478" s="131" t="s">
        <v>719</v>
      </c>
      <c r="G478" s="132" t="s">
        <v>174</v>
      </c>
      <c r="H478" s="133">
        <v>4.1399999999999997</v>
      </c>
      <c r="I478" s="134"/>
      <c r="J478" s="135">
        <f>ROUND(I478*H478,2)</f>
        <v>0</v>
      </c>
      <c r="K478" s="131" t="s">
        <v>155</v>
      </c>
      <c r="L478" s="33"/>
      <c r="M478" s="136" t="s">
        <v>19</v>
      </c>
      <c r="N478" s="137" t="s">
        <v>47</v>
      </c>
      <c r="P478" s="138">
        <f>O478*H478</f>
        <v>0</v>
      </c>
      <c r="Q478" s="138">
        <v>1E-4</v>
      </c>
      <c r="R478" s="138">
        <f>Q478*H478</f>
        <v>4.1399999999999998E-4</v>
      </c>
      <c r="S478" s="138">
        <v>0</v>
      </c>
      <c r="T478" s="138">
        <f>S478*H478</f>
        <v>0</v>
      </c>
      <c r="U478" s="329" t="s">
        <v>229</v>
      </c>
      <c r="V478" s="1">
        <f t="shared" si="5"/>
        <v>0</v>
      </c>
      <c r="AR478" s="140" t="s">
        <v>255</v>
      </c>
      <c r="AT478" s="140" t="s">
        <v>151</v>
      </c>
      <c r="AU478" s="140" t="s">
        <v>88</v>
      </c>
      <c r="AY478" s="18" t="s">
        <v>148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8" t="s">
        <v>88</v>
      </c>
      <c r="BK478" s="141">
        <f>ROUND(I478*H478,2)</f>
        <v>0</v>
      </c>
      <c r="BL478" s="18" t="s">
        <v>255</v>
      </c>
      <c r="BM478" s="140" t="s">
        <v>720</v>
      </c>
    </row>
    <row r="479" spans="2:65" s="1" customFormat="1" ht="11.25" x14ac:dyDescent="0.2">
      <c r="B479" s="33"/>
      <c r="D479" s="142" t="s">
        <v>158</v>
      </c>
      <c r="F479" s="143" t="s">
        <v>721</v>
      </c>
      <c r="I479" s="144"/>
      <c r="L479" s="33"/>
      <c r="M479" s="145"/>
      <c r="U479" s="330"/>
      <c r="V479" s="1" t="str">
        <f t="shared" si="5"/>
        <v/>
      </c>
      <c r="AT479" s="18" t="s">
        <v>158</v>
      </c>
      <c r="AU479" s="18" t="s">
        <v>88</v>
      </c>
    </row>
    <row r="480" spans="2:65" s="1" customFormat="1" ht="24.2" customHeight="1" x14ac:dyDescent="0.2">
      <c r="B480" s="33"/>
      <c r="C480" s="129" t="s">
        <v>722</v>
      </c>
      <c r="D480" s="129" t="s">
        <v>151</v>
      </c>
      <c r="E480" s="130" t="s">
        <v>723</v>
      </c>
      <c r="F480" s="131" t="s">
        <v>724</v>
      </c>
      <c r="G480" s="132" t="s">
        <v>174</v>
      </c>
      <c r="H480" s="133">
        <v>35.24</v>
      </c>
      <c r="I480" s="134"/>
      <c r="J480" s="135">
        <f>ROUND(I480*H480,2)</f>
        <v>0</v>
      </c>
      <c r="K480" s="131" t="s">
        <v>155</v>
      </c>
      <c r="L480" s="33"/>
      <c r="M480" s="136" t="s">
        <v>19</v>
      </c>
      <c r="N480" s="137" t="s">
        <v>47</v>
      </c>
      <c r="P480" s="138">
        <f>O480*H480</f>
        <v>0</v>
      </c>
      <c r="Q480" s="138">
        <v>3.2710000000000003E-2</v>
      </c>
      <c r="R480" s="138">
        <f>Q480*H480</f>
        <v>1.1527004000000001</v>
      </c>
      <c r="S480" s="138">
        <v>0</v>
      </c>
      <c r="T480" s="138">
        <f>S480*H480</f>
        <v>0</v>
      </c>
      <c r="U480" s="329" t="s">
        <v>19</v>
      </c>
      <c r="V480" s="1" t="str">
        <f t="shared" si="5"/>
        <v/>
      </c>
      <c r="AR480" s="140" t="s">
        <v>255</v>
      </c>
      <c r="AT480" s="140" t="s">
        <v>151</v>
      </c>
      <c r="AU480" s="140" t="s">
        <v>88</v>
      </c>
      <c r="AY480" s="18" t="s">
        <v>148</v>
      </c>
      <c r="BE480" s="141">
        <f>IF(N480="základní",J480,0)</f>
        <v>0</v>
      </c>
      <c r="BF480" s="141">
        <f>IF(N480="snížená",J480,0)</f>
        <v>0</v>
      </c>
      <c r="BG480" s="141">
        <f>IF(N480="zákl. přenesená",J480,0)</f>
        <v>0</v>
      </c>
      <c r="BH480" s="141">
        <f>IF(N480="sníž. přenesená",J480,0)</f>
        <v>0</v>
      </c>
      <c r="BI480" s="141">
        <f>IF(N480="nulová",J480,0)</f>
        <v>0</v>
      </c>
      <c r="BJ480" s="18" t="s">
        <v>88</v>
      </c>
      <c r="BK480" s="141">
        <f>ROUND(I480*H480,2)</f>
        <v>0</v>
      </c>
      <c r="BL480" s="18" t="s">
        <v>255</v>
      </c>
      <c r="BM480" s="140" t="s">
        <v>725</v>
      </c>
    </row>
    <row r="481" spans="2:65" s="1" customFormat="1" ht="11.25" x14ac:dyDescent="0.2">
      <c r="B481" s="33"/>
      <c r="D481" s="142" t="s">
        <v>158</v>
      </c>
      <c r="F481" s="143" t="s">
        <v>726</v>
      </c>
      <c r="I481" s="144"/>
      <c r="L481" s="33"/>
      <c r="M481" s="145"/>
      <c r="U481" s="330"/>
      <c r="V481" s="1" t="str">
        <f t="shared" si="5"/>
        <v/>
      </c>
      <c r="AT481" s="18" t="s">
        <v>158</v>
      </c>
      <c r="AU481" s="18" t="s">
        <v>88</v>
      </c>
    </row>
    <row r="482" spans="2:65" s="12" customFormat="1" ht="11.25" x14ac:dyDescent="0.2">
      <c r="B482" s="146"/>
      <c r="D482" s="147" t="s">
        <v>160</v>
      </c>
      <c r="E482" s="148" t="s">
        <v>19</v>
      </c>
      <c r="F482" s="149" t="s">
        <v>530</v>
      </c>
      <c r="H482" s="148" t="s">
        <v>19</v>
      </c>
      <c r="I482" s="150"/>
      <c r="L482" s="146"/>
      <c r="M482" s="151"/>
      <c r="U482" s="331"/>
      <c r="V482" s="1" t="str">
        <f t="shared" si="5"/>
        <v/>
      </c>
      <c r="AT482" s="148" t="s">
        <v>160</v>
      </c>
      <c r="AU482" s="148" t="s">
        <v>88</v>
      </c>
      <c r="AV482" s="12" t="s">
        <v>82</v>
      </c>
      <c r="AW482" s="12" t="s">
        <v>36</v>
      </c>
      <c r="AX482" s="12" t="s">
        <v>75</v>
      </c>
      <c r="AY482" s="148" t="s">
        <v>148</v>
      </c>
    </row>
    <row r="483" spans="2:65" s="13" customFormat="1" ht="11.25" x14ac:dyDescent="0.2">
      <c r="B483" s="152"/>
      <c r="D483" s="147" t="s">
        <v>160</v>
      </c>
      <c r="E483" s="153" t="s">
        <v>19</v>
      </c>
      <c r="F483" s="154" t="s">
        <v>224</v>
      </c>
      <c r="H483" s="155">
        <v>14.64</v>
      </c>
      <c r="I483" s="156"/>
      <c r="L483" s="152"/>
      <c r="M483" s="157"/>
      <c r="U483" s="332"/>
      <c r="V483" s="1" t="str">
        <f t="shared" si="5"/>
        <v/>
      </c>
      <c r="AT483" s="153" t="s">
        <v>160</v>
      </c>
      <c r="AU483" s="153" t="s">
        <v>88</v>
      </c>
      <c r="AV483" s="13" t="s">
        <v>88</v>
      </c>
      <c r="AW483" s="13" t="s">
        <v>36</v>
      </c>
      <c r="AX483" s="13" t="s">
        <v>75</v>
      </c>
      <c r="AY483" s="153" t="s">
        <v>148</v>
      </c>
    </row>
    <row r="484" spans="2:65" s="13" customFormat="1" ht="11.25" x14ac:dyDescent="0.2">
      <c r="B484" s="152"/>
      <c r="D484" s="147" t="s">
        <v>160</v>
      </c>
      <c r="E484" s="153" t="s">
        <v>19</v>
      </c>
      <c r="F484" s="154" t="s">
        <v>225</v>
      </c>
      <c r="H484" s="155">
        <v>20.6</v>
      </c>
      <c r="I484" s="156"/>
      <c r="L484" s="152"/>
      <c r="M484" s="157"/>
      <c r="U484" s="332"/>
      <c r="V484" s="1" t="str">
        <f t="shared" si="5"/>
        <v/>
      </c>
      <c r="AT484" s="153" t="s">
        <v>160</v>
      </c>
      <c r="AU484" s="153" t="s">
        <v>88</v>
      </c>
      <c r="AV484" s="13" t="s">
        <v>88</v>
      </c>
      <c r="AW484" s="13" t="s">
        <v>36</v>
      </c>
      <c r="AX484" s="13" t="s">
        <v>75</v>
      </c>
      <c r="AY484" s="153" t="s">
        <v>148</v>
      </c>
    </row>
    <row r="485" spans="2:65" s="14" customFormat="1" ht="11.25" x14ac:dyDescent="0.2">
      <c r="B485" s="158"/>
      <c r="D485" s="147" t="s">
        <v>160</v>
      </c>
      <c r="E485" s="159" t="s">
        <v>19</v>
      </c>
      <c r="F485" s="160" t="s">
        <v>163</v>
      </c>
      <c r="H485" s="161">
        <v>35.24</v>
      </c>
      <c r="I485" s="162"/>
      <c r="L485" s="158"/>
      <c r="M485" s="163"/>
      <c r="U485" s="333"/>
      <c r="V485" s="1" t="str">
        <f t="shared" si="5"/>
        <v/>
      </c>
      <c r="AT485" s="159" t="s">
        <v>160</v>
      </c>
      <c r="AU485" s="159" t="s">
        <v>88</v>
      </c>
      <c r="AV485" s="14" t="s">
        <v>156</v>
      </c>
      <c r="AW485" s="14" t="s">
        <v>36</v>
      </c>
      <c r="AX485" s="14" t="s">
        <v>82</v>
      </c>
      <c r="AY485" s="159" t="s">
        <v>148</v>
      </c>
    </row>
    <row r="486" spans="2:65" s="1" customFormat="1" ht="37.9" customHeight="1" x14ac:dyDescent="0.2">
      <c r="B486" s="33"/>
      <c r="C486" s="129" t="s">
        <v>727</v>
      </c>
      <c r="D486" s="129" t="s">
        <v>151</v>
      </c>
      <c r="E486" s="130" t="s">
        <v>728</v>
      </c>
      <c r="F486" s="131" t="s">
        <v>729</v>
      </c>
      <c r="G486" s="132" t="s">
        <v>540</v>
      </c>
      <c r="H486" s="181"/>
      <c r="I486" s="134"/>
      <c r="J486" s="135">
        <f>ROUND(I486*H486,2)</f>
        <v>0</v>
      </c>
      <c r="K486" s="131" t="s">
        <v>155</v>
      </c>
      <c r="L486" s="33"/>
      <c r="M486" s="136" t="s">
        <v>19</v>
      </c>
      <c r="N486" s="137" t="s">
        <v>47</v>
      </c>
      <c r="P486" s="138">
        <f>O486*H486</f>
        <v>0</v>
      </c>
      <c r="Q486" s="138">
        <v>0</v>
      </c>
      <c r="R486" s="138">
        <f>Q486*H486</f>
        <v>0</v>
      </c>
      <c r="S486" s="138">
        <v>0</v>
      </c>
      <c r="T486" s="138">
        <f>S486*H486</f>
        <v>0</v>
      </c>
      <c r="U486" s="329" t="s">
        <v>19</v>
      </c>
      <c r="V486" s="1" t="str">
        <f t="shared" si="5"/>
        <v/>
      </c>
      <c r="AR486" s="140" t="s">
        <v>255</v>
      </c>
      <c r="AT486" s="140" t="s">
        <v>151</v>
      </c>
      <c r="AU486" s="140" t="s">
        <v>88</v>
      </c>
      <c r="AY486" s="18" t="s">
        <v>148</v>
      </c>
      <c r="BE486" s="141">
        <f>IF(N486="základní",J486,0)</f>
        <v>0</v>
      </c>
      <c r="BF486" s="141">
        <f>IF(N486="snížená",J486,0)</f>
        <v>0</v>
      </c>
      <c r="BG486" s="141">
        <f>IF(N486="zákl. přenesená",J486,0)</f>
        <v>0</v>
      </c>
      <c r="BH486" s="141">
        <f>IF(N486="sníž. přenesená",J486,0)</f>
        <v>0</v>
      </c>
      <c r="BI486" s="141">
        <f>IF(N486="nulová",J486,0)</f>
        <v>0</v>
      </c>
      <c r="BJ486" s="18" t="s">
        <v>88</v>
      </c>
      <c r="BK486" s="141">
        <f>ROUND(I486*H486,2)</f>
        <v>0</v>
      </c>
      <c r="BL486" s="18" t="s">
        <v>255</v>
      </c>
      <c r="BM486" s="140" t="s">
        <v>730</v>
      </c>
    </row>
    <row r="487" spans="2:65" s="1" customFormat="1" ht="11.25" x14ac:dyDescent="0.2">
      <c r="B487" s="33"/>
      <c r="D487" s="142" t="s">
        <v>158</v>
      </c>
      <c r="F487" s="143" t="s">
        <v>731</v>
      </c>
      <c r="I487" s="144"/>
      <c r="L487" s="33"/>
      <c r="M487" s="145"/>
      <c r="U487" s="330"/>
      <c r="V487" s="1" t="str">
        <f t="shared" si="5"/>
        <v/>
      </c>
      <c r="AT487" s="18" t="s">
        <v>158</v>
      </c>
      <c r="AU487" s="18" t="s">
        <v>88</v>
      </c>
    </row>
    <row r="488" spans="2:65" s="11" customFormat="1" ht="22.9" customHeight="1" x14ac:dyDescent="0.2">
      <c r="B488" s="117"/>
      <c r="D488" s="118" t="s">
        <v>74</v>
      </c>
      <c r="E488" s="127" t="s">
        <v>732</v>
      </c>
      <c r="F488" s="127" t="s">
        <v>733</v>
      </c>
      <c r="I488" s="120"/>
      <c r="J488" s="128">
        <f>BK488</f>
        <v>0</v>
      </c>
      <c r="L488" s="117"/>
      <c r="M488" s="122"/>
      <c r="P488" s="123">
        <f>SUM(P489:P535)</f>
        <v>0</v>
      </c>
      <c r="R488" s="123">
        <f>SUM(R489:R535)</f>
        <v>0</v>
      </c>
      <c r="T488" s="123">
        <f>SUM(T489:T535)</f>
        <v>0</v>
      </c>
      <c r="U488" s="328"/>
      <c r="V488" s="1" t="str">
        <f t="shared" si="5"/>
        <v/>
      </c>
      <c r="AR488" s="118" t="s">
        <v>88</v>
      </c>
      <c r="AT488" s="125" t="s">
        <v>74</v>
      </c>
      <c r="AU488" s="125" t="s">
        <v>82</v>
      </c>
      <c r="AY488" s="118" t="s">
        <v>148</v>
      </c>
      <c r="BK488" s="126">
        <f>SUM(BK489:BK535)</f>
        <v>0</v>
      </c>
    </row>
    <row r="489" spans="2:65" s="1" customFormat="1" ht="24.2" customHeight="1" x14ac:dyDescent="0.2">
      <c r="B489" s="33"/>
      <c r="C489" s="129" t="s">
        <v>734</v>
      </c>
      <c r="D489" s="129" t="s">
        <v>151</v>
      </c>
      <c r="E489" s="130" t="s">
        <v>735</v>
      </c>
      <c r="F489" s="131" t="s">
        <v>736</v>
      </c>
      <c r="G489" s="132" t="s">
        <v>154</v>
      </c>
      <c r="H489" s="133">
        <v>1</v>
      </c>
      <c r="I489" s="134"/>
      <c r="J489" s="135">
        <f>ROUND(I489*H489,2)</f>
        <v>0</v>
      </c>
      <c r="K489" s="131" t="s">
        <v>19</v>
      </c>
      <c r="L489" s="33"/>
      <c r="M489" s="136" t="s">
        <v>19</v>
      </c>
      <c r="N489" s="137" t="s">
        <v>47</v>
      </c>
      <c r="P489" s="138">
        <f>O489*H489</f>
        <v>0</v>
      </c>
      <c r="Q489" s="138">
        <v>0</v>
      </c>
      <c r="R489" s="138">
        <f>Q489*H489</f>
        <v>0</v>
      </c>
      <c r="S489" s="138">
        <v>0</v>
      </c>
      <c r="T489" s="138">
        <f>S489*H489</f>
        <v>0</v>
      </c>
      <c r="U489" s="329" t="s">
        <v>19</v>
      </c>
      <c r="V489" s="1" t="str">
        <f t="shared" si="5"/>
        <v/>
      </c>
      <c r="AR489" s="140" t="s">
        <v>255</v>
      </c>
      <c r="AT489" s="140" t="s">
        <v>151</v>
      </c>
      <c r="AU489" s="140" t="s">
        <v>88</v>
      </c>
      <c r="AY489" s="18" t="s">
        <v>148</v>
      </c>
      <c r="BE489" s="141">
        <f>IF(N489="základní",J489,0)</f>
        <v>0</v>
      </c>
      <c r="BF489" s="141">
        <f>IF(N489="snížená",J489,0)</f>
        <v>0</v>
      </c>
      <c r="BG489" s="141">
        <f>IF(N489="zákl. přenesená",J489,0)</f>
        <v>0</v>
      </c>
      <c r="BH489" s="141">
        <f>IF(N489="sníž. přenesená",J489,0)</f>
        <v>0</v>
      </c>
      <c r="BI489" s="141">
        <f>IF(N489="nulová",J489,0)</f>
        <v>0</v>
      </c>
      <c r="BJ489" s="18" t="s">
        <v>88</v>
      </c>
      <c r="BK489" s="141">
        <f>ROUND(I489*H489,2)</f>
        <v>0</v>
      </c>
      <c r="BL489" s="18" t="s">
        <v>255</v>
      </c>
      <c r="BM489" s="140" t="s">
        <v>737</v>
      </c>
    </row>
    <row r="490" spans="2:65" s="12" customFormat="1" ht="11.25" x14ac:dyDescent="0.2">
      <c r="B490" s="146"/>
      <c r="D490" s="147" t="s">
        <v>160</v>
      </c>
      <c r="E490" s="148" t="s">
        <v>19</v>
      </c>
      <c r="F490" s="149" t="s">
        <v>738</v>
      </c>
      <c r="H490" s="148" t="s">
        <v>19</v>
      </c>
      <c r="I490" s="150"/>
      <c r="L490" s="146"/>
      <c r="M490" s="151"/>
      <c r="U490" s="331"/>
      <c r="V490" s="1" t="str">
        <f t="shared" ref="V490:V553" si="6">IF(U490="investice",J490,"")</f>
        <v/>
      </c>
      <c r="AT490" s="148" t="s">
        <v>160</v>
      </c>
      <c r="AU490" s="148" t="s">
        <v>88</v>
      </c>
      <c r="AV490" s="12" t="s">
        <v>82</v>
      </c>
      <c r="AW490" s="12" t="s">
        <v>36</v>
      </c>
      <c r="AX490" s="12" t="s">
        <v>75</v>
      </c>
      <c r="AY490" s="148" t="s">
        <v>148</v>
      </c>
    </row>
    <row r="491" spans="2:65" s="13" customFormat="1" ht="11.25" x14ac:dyDescent="0.2">
      <c r="B491" s="152"/>
      <c r="D491" s="147" t="s">
        <v>160</v>
      </c>
      <c r="E491" s="153" t="s">
        <v>19</v>
      </c>
      <c r="F491" s="154" t="s">
        <v>739</v>
      </c>
      <c r="H491" s="155">
        <v>1</v>
      </c>
      <c r="I491" s="156"/>
      <c r="L491" s="152"/>
      <c r="M491" s="157"/>
      <c r="U491" s="332"/>
      <c r="V491" s="1" t="str">
        <f t="shared" si="6"/>
        <v/>
      </c>
      <c r="AT491" s="153" t="s">
        <v>160</v>
      </c>
      <c r="AU491" s="153" t="s">
        <v>88</v>
      </c>
      <c r="AV491" s="13" t="s">
        <v>88</v>
      </c>
      <c r="AW491" s="13" t="s">
        <v>36</v>
      </c>
      <c r="AX491" s="13" t="s">
        <v>75</v>
      </c>
      <c r="AY491" s="153" t="s">
        <v>148</v>
      </c>
    </row>
    <row r="492" spans="2:65" s="14" customFormat="1" ht="11.25" x14ac:dyDescent="0.2">
      <c r="B492" s="158"/>
      <c r="D492" s="147" t="s">
        <v>160</v>
      </c>
      <c r="E492" s="159" t="s">
        <v>19</v>
      </c>
      <c r="F492" s="160" t="s">
        <v>163</v>
      </c>
      <c r="H492" s="161">
        <v>1</v>
      </c>
      <c r="I492" s="162"/>
      <c r="L492" s="158"/>
      <c r="M492" s="163"/>
      <c r="U492" s="333"/>
      <c r="V492" s="1" t="str">
        <f t="shared" si="6"/>
        <v/>
      </c>
      <c r="AT492" s="159" t="s">
        <v>160</v>
      </c>
      <c r="AU492" s="159" t="s">
        <v>88</v>
      </c>
      <c r="AV492" s="14" t="s">
        <v>156</v>
      </c>
      <c r="AW492" s="14" t="s">
        <v>36</v>
      </c>
      <c r="AX492" s="14" t="s">
        <v>82</v>
      </c>
      <c r="AY492" s="159" t="s">
        <v>148</v>
      </c>
    </row>
    <row r="493" spans="2:65" s="1" customFormat="1" ht="24.2" customHeight="1" x14ac:dyDescent="0.2">
      <c r="B493" s="33"/>
      <c r="C493" s="129" t="s">
        <v>740</v>
      </c>
      <c r="D493" s="129" t="s">
        <v>151</v>
      </c>
      <c r="E493" s="130" t="s">
        <v>741</v>
      </c>
      <c r="F493" s="131" t="s">
        <v>742</v>
      </c>
      <c r="G493" s="132" t="s">
        <v>154</v>
      </c>
      <c r="H493" s="133">
        <v>1</v>
      </c>
      <c r="I493" s="134"/>
      <c r="J493" s="135">
        <f>ROUND(I493*H493,2)</f>
        <v>0</v>
      </c>
      <c r="K493" s="131" t="s">
        <v>19</v>
      </c>
      <c r="L493" s="33"/>
      <c r="M493" s="136" t="s">
        <v>19</v>
      </c>
      <c r="N493" s="137" t="s">
        <v>47</v>
      </c>
      <c r="P493" s="138">
        <f>O493*H493</f>
        <v>0</v>
      </c>
      <c r="Q493" s="138">
        <v>0</v>
      </c>
      <c r="R493" s="138">
        <f>Q493*H493</f>
        <v>0</v>
      </c>
      <c r="S493" s="138">
        <v>0</v>
      </c>
      <c r="T493" s="138">
        <f>S493*H493</f>
        <v>0</v>
      </c>
      <c r="U493" s="329" t="s">
        <v>19</v>
      </c>
      <c r="V493" s="1" t="str">
        <f t="shared" si="6"/>
        <v/>
      </c>
      <c r="AR493" s="140" t="s">
        <v>255</v>
      </c>
      <c r="AT493" s="140" t="s">
        <v>151</v>
      </c>
      <c r="AU493" s="140" t="s">
        <v>88</v>
      </c>
      <c r="AY493" s="18" t="s">
        <v>148</v>
      </c>
      <c r="BE493" s="141">
        <f>IF(N493="základní",J493,0)</f>
        <v>0</v>
      </c>
      <c r="BF493" s="141">
        <f>IF(N493="snížená",J493,0)</f>
        <v>0</v>
      </c>
      <c r="BG493" s="141">
        <f>IF(N493="zákl. přenesená",J493,0)</f>
        <v>0</v>
      </c>
      <c r="BH493" s="141">
        <f>IF(N493="sníž. přenesená",J493,0)</f>
        <v>0</v>
      </c>
      <c r="BI493" s="141">
        <f>IF(N493="nulová",J493,0)</f>
        <v>0</v>
      </c>
      <c r="BJ493" s="18" t="s">
        <v>88</v>
      </c>
      <c r="BK493" s="141">
        <f>ROUND(I493*H493,2)</f>
        <v>0</v>
      </c>
      <c r="BL493" s="18" t="s">
        <v>255</v>
      </c>
      <c r="BM493" s="140" t="s">
        <v>743</v>
      </c>
    </row>
    <row r="494" spans="2:65" s="12" customFormat="1" ht="11.25" x14ac:dyDescent="0.2">
      <c r="B494" s="146"/>
      <c r="D494" s="147" t="s">
        <v>160</v>
      </c>
      <c r="E494" s="148" t="s">
        <v>19</v>
      </c>
      <c r="F494" s="149" t="s">
        <v>738</v>
      </c>
      <c r="H494" s="148" t="s">
        <v>19</v>
      </c>
      <c r="I494" s="150"/>
      <c r="L494" s="146"/>
      <c r="M494" s="151"/>
      <c r="U494" s="331"/>
      <c r="V494" s="1" t="str">
        <f t="shared" si="6"/>
        <v/>
      </c>
      <c r="AT494" s="148" t="s">
        <v>160</v>
      </c>
      <c r="AU494" s="148" t="s">
        <v>88</v>
      </c>
      <c r="AV494" s="12" t="s">
        <v>82</v>
      </c>
      <c r="AW494" s="12" t="s">
        <v>36</v>
      </c>
      <c r="AX494" s="12" t="s">
        <v>75</v>
      </c>
      <c r="AY494" s="148" t="s">
        <v>148</v>
      </c>
    </row>
    <row r="495" spans="2:65" s="13" customFormat="1" ht="11.25" x14ac:dyDescent="0.2">
      <c r="B495" s="152"/>
      <c r="D495" s="147" t="s">
        <v>160</v>
      </c>
      <c r="E495" s="153" t="s">
        <v>19</v>
      </c>
      <c r="F495" s="154" t="s">
        <v>744</v>
      </c>
      <c r="H495" s="155">
        <v>1</v>
      </c>
      <c r="I495" s="156"/>
      <c r="L495" s="152"/>
      <c r="M495" s="157"/>
      <c r="U495" s="332"/>
      <c r="V495" s="1" t="str">
        <f t="shared" si="6"/>
        <v/>
      </c>
      <c r="AT495" s="153" t="s">
        <v>160</v>
      </c>
      <c r="AU495" s="153" t="s">
        <v>88</v>
      </c>
      <c r="AV495" s="13" t="s">
        <v>88</v>
      </c>
      <c r="AW495" s="13" t="s">
        <v>36</v>
      </c>
      <c r="AX495" s="13" t="s">
        <v>75</v>
      </c>
      <c r="AY495" s="153" t="s">
        <v>148</v>
      </c>
    </row>
    <row r="496" spans="2:65" s="14" customFormat="1" ht="11.25" x14ac:dyDescent="0.2">
      <c r="B496" s="158"/>
      <c r="D496" s="147" t="s">
        <v>160</v>
      </c>
      <c r="E496" s="159" t="s">
        <v>19</v>
      </c>
      <c r="F496" s="160" t="s">
        <v>163</v>
      </c>
      <c r="H496" s="161">
        <v>1</v>
      </c>
      <c r="I496" s="162"/>
      <c r="L496" s="158"/>
      <c r="M496" s="163"/>
      <c r="U496" s="333"/>
      <c r="V496" s="1" t="str">
        <f t="shared" si="6"/>
        <v/>
      </c>
      <c r="AT496" s="159" t="s">
        <v>160</v>
      </c>
      <c r="AU496" s="159" t="s">
        <v>88</v>
      </c>
      <c r="AV496" s="14" t="s">
        <v>156</v>
      </c>
      <c r="AW496" s="14" t="s">
        <v>36</v>
      </c>
      <c r="AX496" s="14" t="s">
        <v>82</v>
      </c>
      <c r="AY496" s="159" t="s">
        <v>148</v>
      </c>
    </row>
    <row r="497" spans="2:65" s="1" customFormat="1" ht="24.2" customHeight="1" x14ac:dyDescent="0.2">
      <c r="B497" s="33"/>
      <c r="C497" s="129" t="s">
        <v>745</v>
      </c>
      <c r="D497" s="129" t="s">
        <v>151</v>
      </c>
      <c r="E497" s="130" t="s">
        <v>746</v>
      </c>
      <c r="F497" s="131" t="s">
        <v>747</v>
      </c>
      <c r="G497" s="132" t="s">
        <v>154</v>
      </c>
      <c r="H497" s="133">
        <v>1</v>
      </c>
      <c r="I497" s="134"/>
      <c r="J497" s="135">
        <f>ROUND(I497*H497,2)</f>
        <v>0</v>
      </c>
      <c r="K497" s="131" t="s">
        <v>19</v>
      </c>
      <c r="L497" s="33"/>
      <c r="M497" s="136" t="s">
        <v>19</v>
      </c>
      <c r="N497" s="137" t="s">
        <v>47</v>
      </c>
      <c r="P497" s="138">
        <f>O497*H497</f>
        <v>0</v>
      </c>
      <c r="Q497" s="138">
        <v>0</v>
      </c>
      <c r="R497" s="138">
        <f>Q497*H497</f>
        <v>0</v>
      </c>
      <c r="S497" s="138">
        <v>0</v>
      </c>
      <c r="T497" s="138">
        <f>S497*H497</f>
        <v>0</v>
      </c>
      <c r="U497" s="329" t="s">
        <v>19</v>
      </c>
      <c r="V497" s="1" t="str">
        <f t="shared" si="6"/>
        <v/>
      </c>
      <c r="AR497" s="140" t="s">
        <v>255</v>
      </c>
      <c r="AT497" s="140" t="s">
        <v>151</v>
      </c>
      <c r="AU497" s="140" t="s">
        <v>88</v>
      </c>
      <c r="AY497" s="18" t="s">
        <v>148</v>
      </c>
      <c r="BE497" s="141">
        <f>IF(N497="základní",J497,0)</f>
        <v>0</v>
      </c>
      <c r="BF497" s="141">
        <f>IF(N497="snížená",J497,0)</f>
        <v>0</v>
      </c>
      <c r="BG497" s="141">
        <f>IF(N497="zákl. přenesená",J497,0)</f>
        <v>0</v>
      </c>
      <c r="BH497" s="141">
        <f>IF(N497="sníž. přenesená",J497,0)</f>
        <v>0</v>
      </c>
      <c r="BI497" s="141">
        <f>IF(N497="nulová",J497,0)</f>
        <v>0</v>
      </c>
      <c r="BJ497" s="18" t="s">
        <v>88</v>
      </c>
      <c r="BK497" s="141">
        <f>ROUND(I497*H497,2)</f>
        <v>0</v>
      </c>
      <c r="BL497" s="18" t="s">
        <v>255</v>
      </c>
      <c r="BM497" s="140" t="s">
        <v>748</v>
      </c>
    </row>
    <row r="498" spans="2:65" s="12" customFormat="1" ht="11.25" x14ac:dyDescent="0.2">
      <c r="B498" s="146"/>
      <c r="D498" s="147" t="s">
        <v>160</v>
      </c>
      <c r="E498" s="148" t="s">
        <v>19</v>
      </c>
      <c r="F498" s="149" t="s">
        <v>738</v>
      </c>
      <c r="H498" s="148" t="s">
        <v>19</v>
      </c>
      <c r="I498" s="150"/>
      <c r="L498" s="146"/>
      <c r="M498" s="151"/>
      <c r="U498" s="331"/>
      <c r="V498" s="1" t="str">
        <f t="shared" si="6"/>
        <v/>
      </c>
      <c r="AT498" s="148" t="s">
        <v>160</v>
      </c>
      <c r="AU498" s="148" t="s">
        <v>88</v>
      </c>
      <c r="AV498" s="12" t="s">
        <v>82</v>
      </c>
      <c r="AW498" s="12" t="s">
        <v>36</v>
      </c>
      <c r="AX498" s="12" t="s">
        <v>75</v>
      </c>
      <c r="AY498" s="148" t="s">
        <v>148</v>
      </c>
    </row>
    <row r="499" spans="2:65" s="13" customFormat="1" ht="11.25" x14ac:dyDescent="0.2">
      <c r="B499" s="152"/>
      <c r="D499" s="147" t="s">
        <v>160</v>
      </c>
      <c r="E499" s="153" t="s">
        <v>19</v>
      </c>
      <c r="F499" s="154" t="s">
        <v>749</v>
      </c>
      <c r="H499" s="155">
        <v>1</v>
      </c>
      <c r="I499" s="156"/>
      <c r="L499" s="152"/>
      <c r="M499" s="157"/>
      <c r="U499" s="332"/>
      <c r="V499" s="1" t="str">
        <f t="shared" si="6"/>
        <v/>
      </c>
      <c r="AT499" s="153" t="s">
        <v>160</v>
      </c>
      <c r="AU499" s="153" t="s">
        <v>88</v>
      </c>
      <c r="AV499" s="13" t="s">
        <v>88</v>
      </c>
      <c r="AW499" s="13" t="s">
        <v>36</v>
      </c>
      <c r="AX499" s="13" t="s">
        <v>75</v>
      </c>
      <c r="AY499" s="153" t="s">
        <v>148</v>
      </c>
    </row>
    <row r="500" spans="2:65" s="14" customFormat="1" ht="11.25" x14ac:dyDescent="0.2">
      <c r="B500" s="158"/>
      <c r="D500" s="147" t="s">
        <v>160</v>
      </c>
      <c r="E500" s="159" t="s">
        <v>19</v>
      </c>
      <c r="F500" s="160" t="s">
        <v>163</v>
      </c>
      <c r="H500" s="161">
        <v>1</v>
      </c>
      <c r="I500" s="162"/>
      <c r="L500" s="158"/>
      <c r="M500" s="163"/>
      <c r="U500" s="333"/>
      <c r="V500" s="1" t="str">
        <f t="shared" si="6"/>
        <v/>
      </c>
      <c r="AT500" s="159" t="s">
        <v>160</v>
      </c>
      <c r="AU500" s="159" t="s">
        <v>88</v>
      </c>
      <c r="AV500" s="14" t="s">
        <v>156</v>
      </c>
      <c r="AW500" s="14" t="s">
        <v>36</v>
      </c>
      <c r="AX500" s="14" t="s">
        <v>82</v>
      </c>
      <c r="AY500" s="159" t="s">
        <v>148</v>
      </c>
    </row>
    <row r="501" spans="2:65" s="1" customFormat="1" ht="24.2" customHeight="1" x14ac:dyDescent="0.2">
      <c r="B501" s="33"/>
      <c r="C501" s="129" t="s">
        <v>750</v>
      </c>
      <c r="D501" s="129" t="s">
        <v>151</v>
      </c>
      <c r="E501" s="130" t="s">
        <v>751</v>
      </c>
      <c r="F501" s="131" t="s">
        <v>752</v>
      </c>
      <c r="G501" s="132" t="s">
        <v>154</v>
      </c>
      <c r="H501" s="133">
        <v>1</v>
      </c>
      <c r="I501" s="134"/>
      <c r="J501" s="135">
        <f>ROUND(I501*H501,2)</f>
        <v>0</v>
      </c>
      <c r="K501" s="131" t="s">
        <v>19</v>
      </c>
      <c r="L501" s="33"/>
      <c r="M501" s="136" t="s">
        <v>19</v>
      </c>
      <c r="N501" s="137" t="s">
        <v>47</v>
      </c>
      <c r="P501" s="138">
        <f>O501*H501</f>
        <v>0</v>
      </c>
      <c r="Q501" s="138">
        <v>0</v>
      </c>
      <c r="R501" s="138">
        <f>Q501*H501</f>
        <v>0</v>
      </c>
      <c r="S501" s="138">
        <v>0</v>
      </c>
      <c r="T501" s="138">
        <f>S501*H501</f>
        <v>0</v>
      </c>
      <c r="U501" s="329" t="s">
        <v>19</v>
      </c>
      <c r="V501" s="1" t="str">
        <f t="shared" si="6"/>
        <v/>
      </c>
      <c r="AR501" s="140" t="s">
        <v>255</v>
      </c>
      <c r="AT501" s="140" t="s">
        <v>151</v>
      </c>
      <c r="AU501" s="140" t="s">
        <v>88</v>
      </c>
      <c r="AY501" s="18" t="s">
        <v>148</v>
      </c>
      <c r="BE501" s="141">
        <f>IF(N501="základní",J501,0)</f>
        <v>0</v>
      </c>
      <c r="BF501" s="141">
        <f>IF(N501="snížená",J501,0)</f>
        <v>0</v>
      </c>
      <c r="BG501" s="141">
        <f>IF(N501="zákl. přenesená",J501,0)</f>
        <v>0</v>
      </c>
      <c r="BH501" s="141">
        <f>IF(N501="sníž. přenesená",J501,0)</f>
        <v>0</v>
      </c>
      <c r="BI501" s="141">
        <f>IF(N501="nulová",J501,0)</f>
        <v>0</v>
      </c>
      <c r="BJ501" s="18" t="s">
        <v>88</v>
      </c>
      <c r="BK501" s="141">
        <f>ROUND(I501*H501,2)</f>
        <v>0</v>
      </c>
      <c r="BL501" s="18" t="s">
        <v>255</v>
      </c>
      <c r="BM501" s="140" t="s">
        <v>753</v>
      </c>
    </row>
    <row r="502" spans="2:65" s="12" customFormat="1" ht="11.25" x14ac:dyDescent="0.2">
      <c r="B502" s="146"/>
      <c r="D502" s="147" t="s">
        <v>160</v>
      </c>
      <c r="E502" s="148" t="s">
        <v>19</v>
      </c>
      <c r="F502" s="149" t="s">
        <v>738</v>
      </c>
      <c r="H502" s="148" t="s">
        <v>19</v>
      </c>
      <c r="I502" s="150"/>
      <c r="L502" s="146"/>
      <c r="M502" s="151"/>
      <c r="U502" s="331"/>
      <c r="V502" s="1" t="str">
        <f t="shared" si="6"/>
        <v/>
      </c>
      <c r="AT502" s="148" t="s">
        <v>160</v>
      </c>
      <c r="AU502" s="148" t="s">
        <v>88</v>
      </c>
      <c r="AV502" s="12" t="s">
        <v>82</v>
      </c>
      <c r="AW502" s="12" t="s">
        <v>36</v>
      </c>
      <c r="AX502" s="12" t="s">
        <v>75</v>
      </c>
      <c r="AY502" s="148" t="s">
        <v>148</v>
      </c>
    </row>
    <row r="503" spans="2:65" s="13" customFormat="1" ht="11.25" x14ac:dyDescent="0.2">
      <c r="B503" s="152"/>
      <c r="D503" s="147" t="s">
        <v>160</v>
      </c>
      <c r="E503" s="153" t="s">
        <v>19</v>
      </c>
      <c r="F503" s="154" t="s">
        <v>754</v>
      </c>
      <c r="H503" s="155">
        <v>1</v>
      </c>
      <c r="I503" s="156"/>
      <c r="L503" s="152"/>
      <c r="M503" s="157"/>
      <c r="U503" s="332"/>
      <c r="V503" s="1" t="str">
        <f t="shared" si="6"/>
        <v/>
      </c>
      <c r="AT503" s="153" t="s">
        <v>160</v>
      </c>
      <c r="AU503" s="153" t="s">
        <v>88</v>
      </c>
      <c r="AV503" s="13" t="s">
        <v>88</v>
      </c>
      <c r="AW503" s="13" t="s">
        <v>36</v>
      </c>
      <c r="AX503" s="13" t="s">
        <v>75</v>
      </c>
      <c r="AY503" s="153" t="s">
        <v>148</v>
      </c>
    </row>
    <row r="504" spans="2:65" s="14" customFormat="1" ht="11.25" x14ac:dyDescent="0.2">
      <c r="B504" s="158"/>
      <c r="D504" s="147" t="s">
        <v>160</v>
      </c>
      <c r="E504" s="159" t="s">
        <v>19</v>
      </c>
      <c r="F504" s="160" t="s">
        <v>163</v>
      </c>
      <c r="H504" s="161">
        <v>1</v>
      </c>
      <c r="I504" s="162"/>
      <c r="L504" s="158"/>
      <c r="M504" s="163"/>
      <c r="U504" s="333"/>
      <c r="V504" s="1" t="str">
        <f t="shared" si="6"/>
        <v/>
      </c>
      <c r="AT504" s="159" t="s">
        <v>160</v>
      </c>
      <c r="AU504" s="159" t="s">
        <v>88</v>
      </c>
      <c r="AV504" s="14" t="s">
        <v>156</v>
      </c>
      <c r="AW504" s="14" t="s">
        <v>36</v>
      </c>
      <c r="AX504" s="14" t="s">
        <v>82</v>
      </c>
      <c r="AY504" s="159" t="s">
        <v>148</v>
      </c>
    </row>
    <row r="505" spans="2:65" s="1" customFormat="1" ht="16.5" customHeight="1" x14ac:dyDescent="0.2">
      <c r="B505" s="33"/>
      <c r="C505" s="129" t="s">
        <v>755</v>
      </c>
      <c r="D505" s="129" t="s">
        <v>151</v>
      </c>
      <c r="E505" s="130" t="s">
        <v>756</v>
      </c>
      <c r="F505" s="131" t="s">
        <v>757</v>
      </c>
      <c r="G505" s="132" t="s">
        <v>154</v>
      </c>
      <c r="H505" s="133">
        <v>1</v>
      </c>
      <c r="I505" s="134"/>
      <c r="J505" s="135">
        <f>ROUND(I505*H505,2)</f>
        <v>0</v>
      </c>
      <c r="K505" s="131" t="s">
        <v>19</v>
      </c>
      <c r="L505" s="33"/>
      <c r="M505" s="136" t="s">
        <v>19</v>
      </c>
      <c r="N505" s="137" t="s">
        <v>47</v>
      </c>
      <c r="P505" s="138">
        <f>O505*H505</f>
        <v>0</v>
      </c>
      <c r="Q505" s="138">
        <v>0</v>
      </c>
      <c r="R505" s="138">
        <f>Q505*H505</f>
        <v>0</v>
      </c>
      <c r="S505" s="138">
        <v>0</v>
      </c>
      <c r="T505" s="138">
        <f>S505*H505</f>
        <v>0</v>
      </c>
      <c r="U505" s="329" t="s">
        <v>19</v>
      </c>
      <c r="V505" s="1" t="str">
        <f t="shared" si="6"/>
        <v/>
      </c>
      <c r="AR505" s="140" t="s">
        <v>255</v>
      </c>
      <c r="AT505" s="140" t="s">
        <v>151</v>
      </c>
      <c r="AU505" s="140" t="s">
        <v>88</v>
      </c>
      <c r="AY505" s="18" t="s">
        <v>148</v>
      </c>
      <c r="BE505" s="141">
        <f>IF(N505="základní",J505,0)</f>
        <v>0</v>
      </c>
      <c r="BF505" s="141">
        <f>IF(N505="snížená",J505,0)</f>
        <v>0</v>
      </c>
      <c r="BG505" s="141">
        <f>IF(N505="zákl. přenesená",J505,0)</f>
        <v>0</v>
      </c>
      <c r="BH505" s="141">
        <f>IF(N505="sníž. přenesená",J505,0)</f>
        <v>0</v>
      </c>
      <c r="BI505" s="141">
        <f>IF(N505="nulová",J505,0)</f>
        <v>0</v>
      </c>
      <c r="BJ505" s="18" t="s">
        <v>88</v>
      </c>
      <c r="BK505" s="141">
        <f>ROUND(I505*H505,2)</f>
        <v>0</v>
      </c>
      <c r="BL505" s="18" t="s">
        <v>255</v>
      </c>
      <c r="BM505" s="140" t="s">
        <v>758</v>
      </c>
    </row>
    <row r="506" spans="2:65" s="12" customFormat="1" ht="11.25" x14ac:dyDescent="0.2">
      <c r="B506" s="146"/>
      <c r="D506" s="147" t="s">
        <v>160</v>
      </c>
      <c r="E506" s="148" t="s">
        <v>19</v>
      </c>
      <c r="F506" s="149" t="s">
        <v>738</v>
      </c>
      <c r="H506" s="148" t="s">
        <v>19</v>
      </c>
      <c r="I506" s="150"/>
      <c r="L506" s="146"/>
      <c r="M506" s="151"/>
      <c r="U506" s="331"/>
      <c r="V506" s="1" t="str">
        <f t="shared" si="6"/>
        <v/>
      </c>
      <c r="AT506" s="148" t="s">
        <v>160</v>
      </c>
      <c r="AU506" s="148" t="s">
        <v>88</v>
      </c>
      <c r="AV506" s="12" t="s">
        <v>82</v>
      </c>
      <c r="AW506" s="12" t="s">
        <v>36</v>
      </c>
      <c r="AX506" s="12" t="s">
        <v>75</v>
      </c>
      <c r="AY506" s="148" t="s">
        <v>148</v>
      </c>
    </row>
    <row r="507" spans="2:65" s="13" customFormat="1" ht="11.25" x14ac:dyDescent="0.2">
      <c r="B507" s="152"/>
      <c r="D507" s="147" t="s">
        <v>160</v>
      </c>
      <c r="E507" s="153" t="s">
        <v>19</v>
      </c>
      <c r="F507" s="154" t="s">
        <v>759</v>
      </c>
      <c r="H507" s="155">
        <v>1</v>
      </c>
      <c r="I507" s="156"/>
      <c r="L507" s="152"/>
      <c r="M507" s="157"/>
      <c r="U507" s="332"/>
      <c r="V507" s="1" t="str">
        <f t="shared" si="6"/>
        <v/>
      </c>
      <c r="AT507" s="153" t="s">
        <v>160</v>
      </c>
      <c r="AU507" s="153" t="s">
        <v>88</v>
      </c>
      <c r="AV507" s="13" t="s">
        <v>88</v>
      </c>
      <c r="AW507" s="13" t="s">
        <v>36</v>
      </c>
      <c r="AX507" s="13" t="s">
        <v>75</v>
      </c>
      <c r="AY507" s="153" t="s">
        <v>148</v>
      </c>
    </row>
    <row r="508" spans="2:65" s="14" customFormat="1" ht="11.25" x14ac:dyDescent="0.2">
      <c r="B508" s="158"/>
      <c r="D508" s="147" t="s">
        <v>160</v>
      </c>
      <c r="E508" s="159" t="s">
        <v>19</v>
      </c>
      <c r="F508" s="160" t="s">
        <v>163</v>
      </c>
      <c r="H508" s="161">
        <v>1</v>
      </c>
      <c r="I508" s="162"/>
      <c r="L508" s="158"/>
      <c r="M508" s="163"/>
      <c r="U508" s="333"/>
      <c r="V508" s="1" t="str">
        <f t="shared" si="6"/>
        <v/>
      </c>
      <c r="AT508" s="159" t="s">
        <v>160</v>
      </c>
      <c r="AU508" s="159" t="s">
        <v>88</v>
      </c>
      <c r="AV508" s="14" t="s">
        <v>156</v>
      </c>
      <c r="AW508" s="14" t="s">
        <v>36</v>
      </c>
      <c r="AX508" s="14" t="s">
        <v>82</v>
      </c>
      <c r="AY508" s="159" t="s">
        <v>148</v>
      </c>
    </row>
    <row r="509" spans="2:65" s="1" customFormat="1" ht="21.75" customHeight="1" x14ac:dyDescent="0.2">
      <c r="B509" s="33"/>
      <c r="C509" s="129" t="s">
        <v>760</v>
      </c>
      <c r="D509" s="129" t="s">
        <v>151</v>
      </c>
      <c r="E509" s="130" t="s">
        <v>761</v>
      </c>
      <c r="F509" s="131" t="s">
        <v>762</v>
      </c>
      <c r="G509" s="132" t="s">
        <v>154</v>
      </c>
      <c r="H509" s="133">
        <v>1</v>
      </c>
      <c r="I509" s="134"/>
      <c r="J509" s="135">
        <f>ROUND(I509*H509,2)</f>
        <v>0</v>
      </c>
      <c r="K509" s="131" t="s">
        <v>19</v>
      </c>
      <c r="L509" s="33"/>
      <c r="M509" s="136" t="s">
        <v>19</v>
      </c>
      <c r="N509" s="137" t="s">
        <v>47</v>
      </c>
      <c r="P509" s="138">
        <f>O509*H509</f>
        <v>0</v>
      </c>
      <c r="Q509" s="138">
        <v>0</v>
      </c>
      <c r="R509" s="138">
        <f>Q509*H509</f>
        <v>0</v>
      </c>
      <c r="S509" s="138">
        <v>0</v>
      </c>
      <c r="T509" s="138">
        <f>S509*H509</f>
        <v>0</v>
      </c>
      <c r="U509" s="329" t="s">
        <v>19</v>
      </c>
      <c r="V509" s="1" t="str">
        <f t="shared" si="6"/>
        <v/>
      </c>
      <c r="AR509" s="140" t="s">
        <v>255</v>
      </c>
      <c r="AT509" s="140" t="s">
        <v>151</v>
      </c>
      <c r="AU509" s="140" t="s">
        <v>88</v>
      </c>
      <c r="AY509" s="18" t="s">
        <v>148</v>
      </c>
      <c r="BE509" s="141">
        <f>IF(N509="základní",J509,0)</f>
        <v>0</v>
      </c>
      <c r="BF509" s="141">
        <f>IF(N509="snížená",J509,0)</f>
        <v>0</v>
      </c>
      <c r="BG509" s="141">
        <f>IF(N509="zákl. přenesená",J509,0)</f>
        <v>0</v>
      </c>
      <c r="BH509" s="141">
        <f>IF(N509="sníž. přenesená",J509,0)</f>
        <v>0</v>
      </c>
      <c r="BI509" s="141">
        <f>IF(N509="nulová",J509,0)</f>
        <v>0</v>
      </c>
      <c r="BJ509" s="18" t="s">
        <v>88</v>
      </c>
      <c r="BK509" s="141">
        <f>ROUND(I509*H509,2)</f>
        <v>0</v>
      </c>
      <c r="BL509" s="18" t="s">
        <v>255</v>
      </c>
      <c r="BM509" s="140" t="s">
        <v>763</v>
      </c>
    </row>
    <row r="510" spans="2:65" s="12" customFormat="1" ht="11.25" x14ac:dyDescent="0.2">
      <c r="B510" s="146"/>
      <c r="D510" s="147" t="s">
        <v>160</v>
      </c>
      <c r="E510" s="148" t="s">
        <v>19</v>
      </c>
      <c r="F510" s="149" t="s">
        <v>764</v>
      </c>
      <c r="H510" s="148" t="s">
        <v>19</v>
      </c>
      <c r="I510" s="150"/>
      <c r="L510" s="146"/>
      <c r="M510" s="151"/>
      <c r="U510" s="331"/>
      <c r="V510" s="1" t="str">
        <f t="shared" si="6"/>
        <v/>
      </c>
      <c r="AT510" s="148" t="s">
        <v>160</v>
      </c>
      <c r="AU510" s="148" t="s">
        <v>88</v>
      </c>
      <c r="AV510" s="12" t="s">
        <v>82</v>
      </c>
      <c r="AW510" s="12" t="s">
        <v>36</v>
      </c>
      <c r="AX510" s="12" t="s">
        <v>75</v>
      </c>
      <c r="AY510" s="148" t="s">
        <v>148</v>
      </c>
    </row>
    <row r="511" spans="2:65" s="13" customFormat="1" ht="11.25" x14ac:dyDescent="0.2">
      <c r="B511" s="152"/>
      <c r="D511" s="147" t="s">
        <v>160</v>
      </c>
      <c r="E511" s="153" t="s">
        <v>19</v>
      </c>
      <c r="F511" s="154" t="s">
        <v>765</v>
      </c>
      <c r="H511" s="155">
        <v>1</v>
      </c>
      <c r="I511" s="156"/>
      <c r="L511" s="152"/>
      <c r="M511" s="157"/>
      <c r="U511" s="332"/>
      <c r="V511" s="1" t="str">
        <f t="shared" si="6"/>
        <v/>
      </c>
      <c r="AT511" s="153" t="s">
        <v>160</v>
      </c>
      <c r="AU511" s="153" t="s">
        <v>88</v>
      </c>
      <c r="AV511" s="13" t="s">
        <v>88</v>
      </c>
      <c r="AW511" s="13" t="s">
        <v>36</v>
      </c>
      <c r="AX511" s="13" t="s">
        <v>75</v>
      </c>
      <c r="AY511" s="153" t="s">
        <v>148</v>
      </c>
    </row>
    <row r="512" spans="2:65" s="14" customFormat="1" ht="11.25" x14ac:dyDescent="0.2">
      <c r="B512" s="158"/>
      <c r="D512" s="147" t="s">
        <v>160</v>
      </c>
      <c r="E512" s="159" t="s">
        <v>19</v>
      </c>
      <c r="F512" s="160" t="s">
        <v>163</v>
      </c>
      <c r="H512" s="161">
        <v>1</v>
      </c>
      <c r="I512" s="162"/>
      <c r="L512" s="158"/>
      <c r="M512" s="163"/>
      <c r="U512" s="333"/>
      <c r="V512" s="1" t="str">
        <f t="shared" si="6"/>
        <v/>
      </c>
      <c r="AT512" s="159" t="s">
        <v>160</v>
      </c>
      <c r="AU512" s="159" t="s">
        <v>88</v>
      </c>
      <c r="AV512" s="14" t="s">
        <v>156</v>
      </c>
      <c r="AW512" s="14" t="s">
        <v>36</v>
      </c>
      <c r="AX512" s="14" t="s">
        <v>82</v>
      </c>
      <c r="AY512" s="159" t="s">
        <v>148</v>
      </c>
    </row>
    <row r="513" spans="2:65" s="1" customFormat="1" ht="24.2" customHeight="1" x14ac:dyDescent="0.2">
      <c r="B513" s="33"/>
      <c r="C513" s="129" t="s">
        <v>766</v>
      </c>
      <c r="D513" s="129" t="s">
        <v>151</v>
      </c>
      <c r="E513" s="130" t="s">
        <v>767</v>
      </c>
      <c r="F513" s="131" t="s">
        <v>768</v>
      </c>
      <c r="G513" s="132" t="s">
        <v>154</v>
      </c>
      <c r="H513" s="133">
        <v>1</v>
      </c>
      <c r="I513" s="134"/>
      <c r="J513" s="135">
        <f>ROUND(I513*H513,2)</f>
        <v>0</v>
      </c>
      <c r="K513" s="131" t="s">
        <v>19</v>
      </c>
      <c r="L513" s="33"/>
      <c r="M513" s="136" t="s">
        <v>19</v>
      </c>
      <c r="N513" s="137" t="s">
        <v>47</v>
      </c>
      <c r="P513" s="138">
        <f>O513*H513</f>
        <v>0</v>
      </c>
      <c r="Q513" s="138">
        <v>0</v>
      </c>
      <c r="R513" s="138">
        <f>Q513*H513</f>
        <v>0</v>
      </c>
      <c r="S513" s="138">
        <v>0</v>
      </c>
      <c r="T513" s="138">
        <f>S513*H513</f>
        <v>0</v>
      </c>
      <c r="U513" s="329" t="s">
        <v>19</v>
      </c>
      <c r="V513" s="1" t="str">
        <f t="shared" si="6"/>
        <v/>
      </c>
      <c r="AR513" s="140" t="s">
        <v>255</v>
      </c>
      <c r="AT513" s="140" t="s">
        <v>151</v>
      </c>
      <c r="AU513" s="140" t="s">
        <v>88</v>
      </c>
      <c r="AY513" s="18" t="s">
        <v>148</v>
      </c>
      <c r="BE513" s="141">
        <f>IF(N513="základní",J513,0)</f>
        <v>0</v>
      </c>
      <c r="BF513" s="141">
        <f>IF(N513="snížená",J513,0)</f>
        <v>0</v>
      </c>
      <c r="BG513" s="141">
        <f>IF(N513="zákl. přenesená",J513,0)</f>
        <v>0</v>
      </c>
      <c r="BH513" s="141">
        <f>IF(N513="sníž. přenesená",J513,0)</f>
        <v>0</v>
      </c>
      <c r="BI513" s="141">
        <f>IF(N513="nulová",J513,0)</f>
        <v>0</v>
      </c>
      <c r="BJ513" s="18" t="s">
        <v>88</v>
      </c>
      <c r="BK513" s="141">
        <f>ROUND(I513*H513,2)</f>
        <v>0</v>
      </c>
      <c r="BL513" s="18" t="s">
        <v>255</v>
      </c>
      <c r="BM513" s="140" t="s">
        <v>769</v>
      </c>
    </row>
    <row r="514" spans="2:65" s="12" customFormat="1" ht="11.25" x14ac:dyDescent="0.2">
      <c r="B514" s="146"/>
      <c r="D514" s="147" t="s">
        <v>160</v>
      </c>
      <c r="E514" s="148" t="s">
        <v>19</v>
      </c>
      <c r="F514" s="149" t="s">
        <v>764</v>
      </c>
      <c r="H514" s="148" t="s">
        <v>19</v>
      </c>
      <c r="I514" s="150"/>
      <c r="L514" s="146"/>
      <c r="M514" s="151"/>
      <c r="U514" s="331"/>
      <c r="V514" s="1" t="str">
        <f t="shared" si="6"/>
        <v/>
      </c>
      <c r="AT514" s="148" t="s">
        <v>160</v>
      </c>
      <c r="AU514" s="148" t="s">
        <v>88</v>
      </c>
      <c r="AV514" s="12" t="s">
        <v>82</v>
      </c>
      <c r="AW514" s="12" t="s">
        <v>36</v>
      </c>
      <c r="AX514" s="12" t="s">
        <v>75</v>
      </c>
      <c r="AY514" s="148" t="s">
        <v>148</v>
      </c>
    </row>
    <row r="515" spans="2:65" s="13" customFormat="1" ht="11.25" x14ac:dyDescent="0.2">
      <c r="B515" s="152"/>
      <c r="D515" s="147" t="s">
        <v>160</v>
      </c>
      <c r="E515" s="153" t="s">
        <v>19</v>
      </c>
      <c r="F515" s="154" t="s">
        <v>770</v>
      </c>
      <c r="H515" s="155">
        <v>1</v>
      </c>
      <c r="I515" s="156"/>
      <c r="L515" s="152"/>
      <c r="M515" s="157"/>
      <c r="U515" s="332"/>
      <c r="V515" s="1" t="str">
        <f t="shared" si="6"/>
        <v/>
      </c>
      <c r="AT515" s="153" t="s">
        <v>160</v>
      </c>
      <c r="AU515" s="153" t="s">
        <v>88</v>
      </c>
      <c r="AV515" s="13" t="s">
        <v>88</v>
      </c>
      <c r="AW515" s="13" t="s">
        <v>36</v>
      </c>
      <c r="AX515" s="13" t="s">
        <v>75</v>
      </c>
      <c r="AY515" s="153" t="s">
        <v>148</v>
      </c>
    </row>
    <row r="516" spans="2:65" s="14" customFormat="1" ht="11.25" x14ac:dyDescent="0.2">
      <c r="B516" s="158"/>
      <c r="D516" s="147" t="s">
        <v>160</v>
      </c>
      <c r="E516" s="159" t="s">
        <v>19</v>
      </c>
      <c r="F516" s="160" t="s">
        <v>163</v>
      </c>
      <c r="H516" s="161">
        <v>1</v>
      </c>
      <c r="I516" s="162"/>
      <c r="L516" s="158"/>
      <c r="M516" s="163"/>
      <c r="U516" s="333"/>
      <c r="V516" s="1" t="str">
        <f t="shared" si="6"/>
        <v/>
      </c>
      <c r="AT516" s="159" t="s">
        <v>160</v>
      </c>
      <c r="AU516" s="159" t="s">
        <v>88</v>
      </c>
      <c r="AV516" s="14" t="s">
        <v>156</v>
      </c>
      <c r="AW516" s="14" t="s">
        <v>36</v>
      </c>
      <c r="AX516" s="14" t="s">
        <v>82</v>
      </c>
      <c r="AY516" s="159" t="s">
        <v>148</v>
      </c>
    </row>
    <row r="517" spans="2:65" s="1" customFormat="1" ht="24.2" customHeight="1" x14ac:dyDescent="0.2">
      <c r="B517" s="33"/>
      <c r="C517" s="129" t="s">
        <v>771</v>
      </c>
      <c r="D517" s="129" t="s">
        <v>151</v>
      </c>
      <c r="E517" s="130" t="s">
        <v>772</v>
      </c>
      <c r="F517" s="131" t="s">
        <v>773</v>
      </c>
      <c r="G517" s="132" t="s">
        <v>154</v>
      </c>
      <c r="H517" s="133">
        <v>1</v>
      </c>
      <c r="I517" s="134"/>
      <c r="J517" s="135">
        <f>ROUND(I517*H517,2)</f>
        <v>0</v>
      </c>
      <c r="K517" s="131" t="s">
        <v>19</v>
      </c>
      <c r="L517" s="33"/>
      <c r="M517" s="136" t="s">
        <v>19</v>
      </c>
      <c r="N517" s="137" t="s">
        <v>47</v>
      </c>
      <c r="P517" s="138">
        <f>O517*H517</f>
        <v>0</v>
      </c>
      <c r="Q517" s="138">
        <v>0</v>
      </c>
      <c r="R517" s="138">
        <f>Q517*H517</f>
        <v>0</v>
      </c>
      <c r="S517" s="138">
        <v>0</v>
      </c>
      <c r="T517" s="138">
        <f>S517*H517</f>
        <v>0</v>
      </c>
      <c r="U517" s="329" t="s">
        <v>19</v>
      </c>
      <c r="V517" s="1" t="str">
        <f t="shared" si="6"/>
        <v/>
      </c>
      <c r="AR517" s="140" t="s">
        <v>255</v>
      </c>
      <c r="AT517" s="140" t="s">
        <v>151</v>
      </c>
      <c r="AU517" s="140" t="s">
        <v>88</v>
      </c>
      <c r="AY517" s="18" t="s">
        <v>148</v>
      </c>
      <c r="BE517" s="141">
        <f>IF(N517="základní",J517,0)</f>
        <v>0</v>
      </c>
      <c r="BF517" s="141">
        <f>IF(N517="snížená",J517,0)</f>
        <v>0</v>
      </c>
      <c r="BG517" s="141">
        <f>IF(N517="zákl. přenesená",J517,0)</f>
        <v>0</v>
      </c>
      <c r="BH517" s="141">
        <f>IF(N517="sníž. přenesená",J517,0)</f>
        <v>0</v>
      </c>
      <c r="BI517" s="141">
        <f>IF(N517="nulová",J517,0)</f>
        <v>0</v>
      </c>
      <c r="BJ517" s="18" t="s">
        <v>88</v>
      </c>
      <c r="BK517" s="141">
        <f>ROUND(I517*H517,2)</f>
        <v>0</v>
      </c>
      <c r="BL517" s="18" t="s">
        <v>255</v>
      </c>
      <c r="BM517" s="140" t="s">
        <v>774</v>
      </c>
    </row>
    <row r="518" spans="2:65" s="12" customFormat="1" ht="11.25" x14ac:dyDescent="0.2">
      <c r="B518" s="146"/>
      <c r="D518" s="147" t="s">
        <v>160</v>
      </c>
      <c r="E518" s="148" t="s">
        <v>19</v>
      </c>
      <c r="F518" s="149" t="s">
        <v>764</v>
      </c>
      <c r="H518" s="148" t="s">
        <v>19</v>
      </c>
      <c r="I518" s="150"/>
      <c r="L518" s="146"/>
      <c r="M518" s="151"/>
      <c r="U518" s="331"/>
      <c r="V518" s="1" t="str">
        <f t="shared" si="6"/>
        <v/>
      </c>
      <c r="AT518" s="148" t="s">
        <v>160</v>
      </c>
      <c r="AU518" s="148" t="s">
        <v>88</v>
      </c>
      <c r="AV518" s="12" t="s">
        <v>82</v>
      </c>
      <c r="AW518" s="12" t="s">
        <v>36</v>
      </c>
      <c r="AX518" s="12" t="s">
        <v>75</v>
      </c>
      <c r="AY518" s="148" t="s">
        <v>148</v>
      </c>
    </row>
    <row r="519" spans="2:65" s="13" customFormat="1" ht="11.25" x14ac:dyDescent="0.2">
      <c r="B519" s="152"/>
      <c r="D519" s="147" t="s">
        <v>160</v>
      </c>
      <c r="E519" s="153" t="s">
        <v>19</v>
      </c>
      <c r="F519" s="154" t="s">
        <v>775</v>
      </c>
      <c r="H519" s="155">
        <v>1</v>
      </c>
      <c r="I519" s="156"/>
      <c r="L519" s="152"/>
      <c r="M519" s="157"/>
      <c r="U519" s="332"/>
      <c r="V519" s="1" t="str">
        <f t="shared" si="6"/>
        <v/>
      </c>
      <c r="AT519" s="153" t="s">
        <v>160</v>
      </c>
      <c r="AU519" s="153" t="s">
        <v>88</v>
      </c>
      <c r="AV519" s="13" t="s">
        <v>88</v>
      </c>
      <c r="AW519" s="13" t="s">
        <v>36</v>
      </c>
      <c r="AX519" s="13" t="s">
        <v>75</v>
      </c>
      <c r="AY519" s="153" t="s">
        <v>148</v>
      </c>
    </row>
    <row r="520" spans="2:65" s="14" customFormat="1" ht="11.25" x14ac:dyDescent="0.2">
      <c r="B520" s="158"/>
      <c r="D520" s="147" t="s">
        <v>160</v>
      </c>
      <c r="E520" s="159" t="s">
        <v>19</v>
      </c>
      <c r="F520" s="160" t="s">
        <v>163</v>
      </c>
      <c r="H520" s="161">
        <v>1</v>
      </c>
      <c r="I520" s="162"/>
      <c r="L520" s="158"/>
      <c r="M520" s="163"/>
      <c r="U520" s="333"/>
      <c r="V520" s="1" t="str">
        <f t="shared" si="6"/>
        <v/>
      </c>
      <c r="AT520" s="159" t="s">
        <v>160</v>
      </c>
      <c r="AU520" s="159" t="s">
        <v>88</v>
      </c>
      <c r="AV520" s="14" t="s">
        <v>156</v>
      </c>
      <c r="AW520" s="14" t="s">
        <v>36</v>
      </c>
      <c r="AX520" s="14" t="s">
        <v>82</v>
      </c>
      <c r="AY520" s="159" t="s">
        <v>148</v>
      </c>
    </row>
    <row r="521" spans="2:65" s="1" customFormat="1" ht="24.2" customHeight="1" x14ac:dyDescent="0.2">
      <c r="B521" s="33"/>
      <c r="C521" s="129" t="s">
        <v>776</v>
      </c>
      <c r="D521" s="129" t="s">
        <v>151</v>
      </c>
      <c r="E521" s="130" t="s">
        <v>777</v>
      </c>
      <c r="F521" s="131" t="s">
        <v>778</v>
      </c>
      <c r="G521" s="132" t="s">
        <v>154</v>
      </c>
      <c r="H521" s="133">
        <v>1</v>
      </c>
      <c r="I521" s="134"/>
      <c r="J521" s="135">
        <f>ROUND(I521*H521,2)</f>
        <v>0</v>
      </c>
      <c r="K521" s="131" t="s">
        <v>19</v>
      </c>
      <c r="L521" s="33"/>
      <c r="M521" s="136" t="s">
        <v>19</v>
      </c>
      <c r="N521" s="137" t="s">
        <v>47</v>
      </c>
      <c r="P521" s="138">
        <f>O521*H521</f>
        <v>0</v>
      </c>
      <c r="Q521" s="138">
        <v>0</v>
      </c>
      <c r="R521" s="138">
        <f>Q521*H521</f>
        <v>0</v>
      </c>
      <c r="S521" s="138">
        <v>0</v>
      </c>
      <c r="T521" s="138">
        <f>S521*H521</f>
        <v>0</v>
      </c>
      <c r="U521" s="329" t="s">
        <v>19</v>
      </c>
      <c r="V521" s="1" t="str">
        <f t="shared" si="6"/>
        <v/>
      </c>
      <c r="AR521" s="140" t="s">
        <v>255</v>
      </c>
      <c r="AT521" s="140" t="s">
        <v>151</v>
      </c>
      <c r="AU521" s="140" t="s">
        <v>88</v>
      </c>
      <c r="AY521" s="18" t="s">
        <v>148</v>
      </c>
      <c r="BE521" s="141">
        <f>IF(N521="základní",J521,0)</f>
        <v>0</v>
      </c>
      <c r="BF521" s="141">
        <f>IF(N521="snížená",J521,0)</f>
        <v>0</v>
      </c>
      <c r="BG521" s="141">
        <f>IF(N521="zákl. přenesená",J521,0)</f>
        <v>0</v>
      </c>
      <c r="BH521" s="141">
        <f>IF(N521="sníž. přenesená",J521,0)</f>
        <v>0</v>
      </c>
      <c r="BI521" s="141">
        <f>IF(N521="nulová",J521,0)</f>
        <v>0</v>
      </c>
      <c r="BJ521" s="18" t="s">
        <v>88</v>
      </c>
      <c r="BK521" s="141">
        <f>ROUND(I521*H521,2)</f>
        <v>0</v>
      </c>
      <c r="BL521" s="18" t="s">
        <v>255</v>
      </c>
      <c r="BM521" s="140" t="s">
        <v>779</v>
      </c>
    </row>
    <row r="522" spans="2:65" s="12" customFormat="1" ht="11.25" x14ac:dyDescent="0.2">
      <c r="B522" s="146"/>
      <c r="D522" s="147" t="s">
        <v>160</v>
      </c>
      <c r="E522" s="148" t="s">
        <v>19</v>
      </c>
      <c r="F522" s="149" t="s">
        <v>764</v>
      </c>
      <c r="H522" s="148" t="s">
        <v>19</v>
      </c>
      <c r="I522" s="150"/>
      <c r="L522" s="146"/>
      <c r="M522" s="151"/>
      <c r="U522" s="331"/>
      <c r="V522" s="1" t="str">
        <f t="shared" si="6"/>
        <v/>
      </c>
      <c r="AT522" s="148" t="s">
        <v>160</v>
      </c>
      <c r="AU522" s="148" t="s">
        <v>88</v>
      </c>
      <c r="AV522" s="12" t="s">
        <v>82</v>
      </c>
      <c r="AW522" s="12" t="s">
        <v>36</v>
      </c>
      <c r="AX522" s="12" t="s">
        <v>75</v>
      </c>
      <c r="AY522" s="148" t="s">
        <v>148</v>
      </c>
    </row>
    <row r="523" spans="2:65" s="13" customFormat="1" ht="11.25" x14ac:dyDescent="0.2">
      <c r="B523" s="152"/>
      <c r="D523" s="147" t="s">
        <v>160</v>
      </c>
      <c r="E523" s="153" t="s">
        <v>19</v>
      </c>
      <c r="F523" s="154" t="s">
        <v>780</v>
      </c>
      <c r="H523" s="155">
        <v>1</v>
      </c>
      <c r="I523" s="156"/>
      <c r="L523" s="152"/>
      <c r="M523" s="157"/>
      <c r="U523" s="332"/>
      <c r="V523" s="1" t="str">
        <f t="shared" si="6"/>
        <v/>
      </c>
      <c r="AT523" s="153" t="s">
        <v>160</v>
      </c>
      <c r="AU523" s="153" t="s">
        <v>88</v>
      </c>
      <c r="AV523" s="13" t="s">
        <v>88</v>
      </c>
      <c r="AW523" s="13" t="s">
        <v>36</v>
      </c>
      <c r="AX523" s="13" t="s">
        <v>75</v>
      </c>
      <c r="AY523" s="153" t="s">
        <v>148</v>
      </c>
    </row>
    <row r="524" spans="2:65" s="14" customFormat="1" ht="11.25" x14ac:dyDescent="0.2">
      <c r="B524" s="158"/>
      <c r="D524" s="147" t="s">
        <v>160</v>
      </c>
      <c r="E524" s="159" t="s">
        <v>19</v>
      </c>
      <c r="F524" s="160" t="s">
        <v>163</v>
      </c>
      <c r="H524" s="161">
        <v>1</v>
      </c>
      <c r="I524" s="162"/>
      <c r="L524" s="158"/>
      <c r="M524" s="163"/>
      <c r="U524" s="333"/>
      <c r="V524" s="1" t="str">
        <f t="shared" si="6"/>
        <v/>
      </c>
      <c r="AT524" s="159" t="s">
        <v>160</v>
      </c>
      <c r="AU524" s="159" t="s">
        <v>88</v>
      </c>
      <c r="AV524" s="14" t="s">
        <v>156</v>
      </c>
      <c r="AW524" s="14" t="s">
        <v>36</v>
      </c>
      <c r="AX524" s="14" t="s">
        <v>82</v>
      </c>
      <c r="AY524" s="159" t="s">
        <v>148</v>
      </c>
    </row>
    <row r="525" spans="2:65" s="1" customFormat="1" ht="21.75" customHeight="1" x14ac:dyDescent="0.2">
      <c r="B525" s="33"/>
      <c r="C525" s="129" t="s">
        <v>781</v>
      </c>
      <c r="D525" s="129" t="s">
        <v>151</v>
      </c>
      <c r="E525" s="130" t="s">
        <v>782</v>
      </c>
      <c r="F525" s="131" t="s">
        <v>783</v>
      </c>
      <c r="G525" s="132" t="s">
        <v>352</v>
      </c>
      <c r="H525" s="133">
        <v>1</v>
      </c>
      <c r="I525" s="134"/>
      <c r="J525" s="135">
        <f>ROUND(I525*H525,2)</f>
        <v>0</v>
      </c>
      <c r="K525" s="131" t="s">
        <v>19</v>
      </c>
      <c r="L525" s="33"/>
      <c r="M525" s="136" t="s">
        <v>19</v>
      </c>
      <c r="N525" s="137" t="s">
        <v>47</v>
      </c>
      <c r="P525" s="138">
        <f>O525*H525</f>
        <v>0</v>
      </c>
      <c r="Q525" s="138">
        <v>0</v>
      </c>
      <c r="R525" s="138">
        <f>Q525*H525</f>
        <v>0</v>
      </c>
      <c r="S525" s="138">
        <v>0</v>
      </c>
      <c r="T525" s="138">
        <f>S525*H525</f>
        <v>0</v>
      </c>
      <c r="U525" s="329" t="s">
        <v>229</v>
      </c>
      <c r="V525" s="1">
        <f t="shared" si="6"/>
        <v>0</v>
      </c>
      <c r="AR525" s="140" t="s">
        <v>255</v>
      </c>
      <c r="AT525" s="140" t="s">
        <v>151</v>
      </c>
      <c r="AU525" s="140" t="s">
        <v>88</v>
      </c>
      <c r="AY525" s="18" t="s">
        <v>148</v>
      </c>
      <c r="BE525" s="141">
        <f>IF(N525="základní",J525,0)</f>
        <v>0</v>
      </c>
      <c r="BF525" s="141">
        <f>IF(N525="snížená",J525,0)</f>
        <v>0</v>
      </c>
      <c r="BG525" s="141">
        <f>IF(N525="zákl. přenesená",J525,0)</f>
        <v>0</v>
      </c>
      <c r="BH525" s="141">
        <f>IF(N525="sníž. přenesená",J525,0)</f>
        <v>0</v>
      </c>
      <c r="BI525" s="141">
        <f>IF(N525="nulová",J525,0)</f>
        <v>0</v>
      </c>
      <c r="BJ525" s="18" t="s">
        <v>88</v>
      </c>
      <c r="BK525" s="141">
        <f>ROUND(I525*H525,2)</f>
        <v>0</v>
      </c>
      <c r="BL525" s="18" t="s">
        <v>255</v>
      </c>
      <c r="BM525" s="140" t="s">
        <v>784</v>
      </c>
    </row>
    <row r="526" spans="2:65" s="12" customFormat="1" ht="11.25" x14ac:dyDescent="0.2">
      <c r="B526" s="146"/>
      <c r="D526" s="147" t="s">
        <v>160</v>
      </c>
      <c r="E526" s="148" t="s">
        <v>19</v>
      </c>
      <c r="F526" s="149" t="s">
        <v>785</v>
      </c>
      <c r="H526" s="148" t="s">
        <v>19</v>
      </c>
      <c r="I526" s="150"/>
      <c r="L526" s="146"/>
      <c r="M526" s="151"/>
      <c r="U526" s="331"/>
      <c r="V526" s="1" t="str">
        <f t="shared" si="6"/>
        <v/>
      </c>
      <c r="AT526" s="148" t="s">
        <v>160</v>
      </c>
      <c r="AU526" s="148" t="s">
        <v>88</v>
      </c>
      <c r="AV526" s="12" t="s">
        <v>82</v>
      </c>
      <c r="AW526" s="12" t="s">
        <v>36</v>
      </c>
      <c r="AX526" s="12" t="s">
        <v>75</v>
      </c>
      <c r="AY526" s="148" t="s">
        <v>148</v>
      </c>
    </row>
    <row r="527" spans="2:65" s="13" customFormat="1" ht="11.25" x14ac:dyDescent="0.2">
      <c r="B527" s="152"/>
      <c r="D527" s="147" t="s">
        <v>160</v>
      </c>
      <c r="E527" s="153" t="s">
        <v>19</v>
      </c>
      <c r="F527" s="154" t="s">
        <v>786</v>
      </c>
      <c r="H527" s="155">
        <v>1</v>
      </c>
      <c r="I527" s="156"/>
      <c r="L527" s="152"/>
      <c r="M527" s="157"/>
      <c r="U527" s="332"/>
      <c r="V527" s="1" t="str">
        <f t="shared" si="6"/>
        <v/>
      </c>
      <c r="AT527" s="153" t="s">
        <v>160</v>
      </c>
      <c r="AU527" s="153" t="s">
        <v>88</v>
      </c>
      <c r="AV527" s="13" t="s">
        <v>88</v>
      </c>
      <c r="AW527" s="13" t="s">
        <v>36</v>
      </c>
      <c r="AX527" s="13" t="s">
        <v>75</v>
      </c>
      <c r="AY527" s="153" t="s">
        <v>148</v>
      </c>
    </row>
    <row r="528" spans="2:65" s="14" customFormat="1" ht="11.25" x14ac:dyDescent="0.2">
      <c r="B528" s="158"/>
      <c r="D528" s="147" t="s">
        <v>160</v>
      </c>
      <c r="E528" s="159" t="s">
        <v>19</v>
      </c>
      <c r="F528" s="160" t="s">
        <v>163</v>
      </c>
      <c r="H528" s="161">
        <v>1</v>
      </c>
      <c r="I528" s="162"/>
      <c r="L528" s="158"/>
      <c r="M528" s="163"/>
      <c r="U528" s="333"/>
      <c r="V528" s="1" t="str">
        <f t="shared" si="6"/>
        <v/>
      </c>
      <c r="AT528" s="159" t="s">
        <v>160</v>
      </c>
      <c r="AU528" s="159" t="s">
        <v>88</v>
      </c>
      <c r="AV528" s="14" t="s">
        <v>156</v>
      </c>
      <c r="AW528" s="14" t="s">
        <v>36</v>
      </c>
      <c r="AX528" s="14" t="s">
        <v>82</v>
      </c>
      <c r="AY528" s="159" t="s">
        <v>148</v>
      </c>
    </row>
    <row r="529" spans="2:65" s="1" customFormat="1" ht="16.5" customHeight="1" x14ac:dyDescent="0.2">
      <c r="B529" s="33"/>
      <c r="C529" s="129" t="s">
        <v>787</v>
      </c>
      <c r="D529" s="129" t="s">
        <v>151</v>
      </c>
      <c r="E529" s="130" t="s">
        <v>788</v>
      </c>
      <c r="F529" s="131" t="s">
        <v>789</v>
      </c>
      <c r="G529" s="132" t="s">
        <v>352</v>
      </c>
      <c r="H529" s="133">
        <v>1</v>
      </c>
      <c r="I529" s="134"/>
      <c r="J529" s="135">
        <f>ROUND(I529*H529,2)</f>
        <v>0</v>
      </c>
      <c r="K529" s="131" t="s">
        <v>19</v>
      </c>
      <c r="L529" s="33"/>
      <c r="M529" s="136" t="s">
        <v>19</v>
      </c>
      <c r="N529" s="137" t="s">
        <v>47</v>
      </c>
      <c r="P529" s="138">
        <f>O529*H529</f>
        <v>0</v>
      </c>
      <c r="Q529" s="138">
        <v>0</v>
      </c>
      <c r="R529" s="138">
        <f>Q529*H529</f>
        <v>0</v>
      </c>
      <c r="S529" s="138">
        <v>0</v>
      </c>
      <c r="T529" s="138">
        <f>S529*H529</f>
        <v>0</v>
      </c>
      <c r="U529" s="329" t="s">
        <v>229</v>
      </c>
      <c r="V529" s="1">
        <f t="shared" si="6"/>
        <v>0</v>
      </c>
      <c r="AR529" s="140" t="s">
        <v>255</v>
      </c>
      <c r="AT529" s="140" t="s">
        <v>151</v>
      </c>
      <c r="AU529" s="140" t="s">
        <v>88</v>
      </c>
      <c r="AY529" s="18" t="s">
        <v>148</v>
      </c>
      <c r="BE529" s="141">
        <f>IF(N529="základní",J529,0)</f>
        <v>0</v>
      </c>
      <c r="BF529" s="141">
        <f>IF(N529="snížená",J529,0)</f>
        <v>0</v>
      </c>
      <c r="BG529" s="141">
        <f>IF(N529="zákl. přenesená",J529,0)</f>
        <v>0</v>
      </c>
      <c r="BH529" s="141">
        <f>IF(N529="sníž. přenesená",J529,0)</f>
        <v>0</v>
      </c>
      <c r="BI529" s="141">
        <f>IF(N529="nulová",J529,0)</f>
        <v>0</v>
      </c>
      <c r="BJ529" s="18" t="s">
        <v>88</v>
      </c>
      <c r="BK529" s="141">
        <f>ROUND(I529*H529,2)</f>
        <v>0</v>
      </c>
      <c r="BL529" s="18" t="s">
        <v>255</v>
      </c>
      <c r="BM529" s="140" t="s">
        <v>790</v>
      </c>
    </row>
    <row r="530" spans="2:65" s="1" customFormat="1" ht="19.5" x14ac:dyDescent="0.2">
      <c r="B530" s="33"/>
      <c r="D530" s="147" t="s">
        <v>238</v>
      </c>
      <c r="F530" s="164" t="s">
        <v>791</v>
      </c>
      <c r="I530" s="144"/>
      <c r="L530" s="33"/>
      <c r="M530" s="145"/>
      <c r="U530" s="330"/>
      <c r="V530" s="1" t="str">
        <f t="shared" si="6"/>
        <v/>
      </c>
      <c r="AT530" s="18" t="s">
        <v>238</v>
      </c>
      <c r="AU530" s="18" t="s">
        <v>88</v>
      </c>
    </row>
    <row r="531" spans="2:65" s="12" customFormat="1" ht="11.25" x14ac:dyDescent="0.2">
      <c r="B531" s="146"/>
      <c r="D531" s="147" t="s">
        <v>160</v>
      </c>
      <c r="E531" s="148" t="s">
        <v>19</v>
      </c>
      <c r="F531" s="149" t="s">
        <v>785</v>
      </c>
      <c r="H531" s="148" t="s">
        <v>19</v>
      </c>
      <c r="I531" s="150"/>
      <c r="L531" s="146"/>
      <c r="M531" s="151"/>
      <c r="U531" s="331"/>
      <c r="V531" s="1" t="str">
        <f t="shared" si="6"/>
        <v/>
      </c>
      <c r="AT531" s="148" t="s">
        <v>160</v>
      </c>
      <c r="AU531" s="148" t="s">
        <v>88</v>
      </c>
      <c r="AV531" s="12" t="s">
        <v>82</v>
      </c>
      <c r="AW531" s="12" t="s">
        <v>36</v>
      </c>
      <c r="AX531" s="12" t="s">
        <v>75</v>
      </c>
      <c r="AY531" s="148" t="s">
        <v>148</v>
      </c>
    </row>
    <row r="532" spans="2:65" s="13" customFormat="1" ht="11.25" x14ac:dyDescent="0.2">
      <c r="B532" s="152"/>
      <c r="D532" s="147" t="s">
        <v>160</v>
      </c>
      <c r="E532" s="153" t="s">
        <v>19</v>
      </c>
      <c r="F532" s="154" t="s">
        <v>786</v>
      </c>
      <c r="H532" s="155">
        <v>1</v>
      </c>
      <c r="I532" s="156"/>
      <c r="L532" s="152"/>
      <c r="M532" s="157"/>
      <c r="U532" s="332"/>
      <c r="V532" s="1" t="str">
        <f t="shared" si="6"/>
        <v/>
      </c>
      <c r="AT532" s="153" t="s">
        <v>160</v>
      </c>
      <c r="AU532" s="153" t="s">
        <v>88</v>
      </c>
      <c r="AV532" s="13" t="s">
        <v>88</v>
      </c>
      <c r="AW532" s="13" t="s">
        <v>36</v>
      </c>
      <c r="AX532" s="13" t="s">
        <v>75</v>
      </c>
      <c r="AY532" s="153" t="s">
        <v>148</v>
      </c>
    </row>
    <row r="533" spans="2:65" s="14" customFormat="1" ht="11.25" x14ac:dyDescent="0.2">
      <c r="B533" s="158"/>
      <c r="D533" s="147" t="s">
        <v>160</v>
      </c>
      <c r="E533" s="159" t="s">
        <v>19</v>
      </c>
      <c r="F533" s="160" t="s">
        <v>163</v>
      </c>
      <c r="H533" s="161">
        <v>1</v>
      </c>
      <c r="I533" s="162"/>
      <c r="L533" s="158"/>
      <c r="M533" s="163"/>
      <c r="U533" s="333"/>
      <c r="V533" s="1" t="str">
        <f t="shared" si="6"/>
        <v/>
      </c>
      <c r="AT533" s="159" t="s">
        <v>160</v>
      </c>
      <c r="AU533" s="159" t="s">
        <v>88</v>
      </c>
      <c r="AV533" s="14" t="s">
        <v>156</v>
      </c>
      <c r="AW533" s="14" t="s">
        <v>36</v>
      </c>
      <c r="AX533" s="14" t="s">
        <v>82</v>
      </c>
      <c r="AY533" s="159" t="s">
        <v>148</v>
      </c>
    </row>
    <row r="534" spans="2:65" s="1" customFormat="1" ht="24.2" customHeight="1" x14ac:dyDescent="0.2">
      <c r="B534" s="33"/>
      <c r="C534" s="129" t="s">
        <v>792</v>
      </c>
      <c r="D534" s="129" t="s">
        <v>151</v>
      </c>
      <c r="E534" s="130" t="s">
        <v>793</v>
      </c>
      <c r="F534" s="131" t="s">
        <v>794</v>
      </c>
      <c r="G534" s="132" t="s">
        <v>540</v>
      </c>
      <c r="H534" s="181"/>
      <c r="I534" s="134"/>
      <c r="J534" s="135">
        <f>ROUND(I534*H534,2)</f>
        <v>0</v>
      </c>
      <c r="K534" s="131" t="s">
        <v>155</v>
      </c>
      <c r="L534" s="33"/>
      <c r="M534" s="136" t="s">
        <v>19</v>
      </c>
      <c r="N534" s="137" t="s">
        <v>47</v>
      </c>
      <c r="P534" s="138">
        <f>O534*H534</f>
        <v>0</v>
      </c>
      <c r="Q534" s="138">
        <v>0</v>
      </c>
      <c r="R534" s="138">
        <f>Q534*H534</f>
        <v>0</v>
      </c>
      <c r="S534" s="138">
        <v>0</v>
      </c>
      <c r="T534" s="138">
        <f>S534*H534</f>
        <v>0</v>
      </c>
      <c r="U534" s="329" t="s">
        <v>19</v>
      </c>
      <c r="V534" s="1" t="str">
        <f t="shared" si="6"/>
        <v/>
      </c>
      <c r="AR534" s="140" t="s">
        <v>255</v>
      </c>
      <c r="AT534" s="140" t="s">
        <v>151</v>
      </c>
      <c r="AU534" s="140" t="s">
        <v>88</v>
      </c>
      <c r="AY534" s="18" t="s">
        <v>148</v>
      </c>
      <c r="BE534" s="141">
        <f>IF(N534="základní",J534,0)</f>
        <v>0</v>
      </c>
      <c r="BF534" s="141">
        <f>IF(N534="snížená",J534,0)</f>
        <v>0</v>
      </c>
      <c r="BG534" s="141">
        <f>IF(N534="zákl. přenesená",J534,0)</f>
        <v>0</v>
      </c>
      <c r="BH534" s="141">
        <f>IF(N534="sníž. přenesená",J534,0)</f>
        <v>0</v>
      </c>
      <c r="BI534" s="141">
        <f>IF(N534="nulová",J534,0)</f>
        <v>0</v>
      </c>
      <c r="BJ534" s="18" t="s">
        <v>88</v>
      </c>
      <c r="BK534" s="141">
        <f>ROUND(I534*H534,2)</f>
        <v>0</v>
      </c>
      <c r="BL534" s="18" t="s">
        <v>255</v>
      </c>
      <c r="BM534" s="140" t="s">
        <v>795</v>
      </c>
    </row>
    <row r="535" spans="2:65" s="1" customFormat="1" ht="11.25" x14ac:dyDescent="0.2">
      <c r="B535" s="33"/>
      <c r="D535" s="142" t="s">
        <v>158</v>
      </c>
      <c r="F535" s="143" t="s">
        <v>796</v>
      </c>
      <c r="I535" s="144"/>
      <c r="L535" s="33"/>
      <c r="M535" s="145"/>
      <c r="U535" s="330"/>
      <c r="V535" s="1" t="str">
        <f t="shared" si="6"/>
        <v/>
      </c>
      <c r="AT535" s="18" t="s">
        <v>158</v>
      </c>
      <c r="AU535" s="18" t="s">
        <v>88</v>
      </c>
    </row>
    <row r="536" spans="2:65" s="11" customFormat="1" ht="22.9" customHeight="1" x14ac:dyDescent="0.2">
      <c r="B536" s="117"/>
      <c r="D536" s="118" t="s">
        <v>74</v>
      </c>
      <c r="E536" s="127" t="s">
        <v>797</v>
      </c>
      <c r="F536" s="127" t="s">
        <v>798</v>
      </c>
      <c r="I536" s="120"/>
      <c r="J536" s="128">
        <f>BK536</f>
        <v>0</v>
      </c>
      <c r="L536" s="117"/>
      <c r="M536" s="122"/>
      <c r="P536" s="123">
        <f>SUM(P537:P588)</f>
        <v>0</v>
      </c>
      <c r="R536" s="123">
        <f>SUM(R537:R588)</f>
        <v>0.42805849000000001</v>
      </c>
      <c r="T536" s="123">
        <f>SUM(T537:T588)</f>
        <v>0</v>
      </c>
      <c r="U536" s="328"/>
      <c r="V536" s="1" t="str">
        <f t="shared" si="6"/>
        <v/>
      </c>
      <c r="AR536" s="118" t="s">
        <v>88</v>
      </c>
      <c r="AT536" s="125" t="s">
        <v>74</v>
      </c>
      <c r="AU536" s="125" t="s">
        <v>82</v>
      </c>
      <c r="AY536" s="118" t="s">
        <v>148</v>
      </c>
      <c r="BK536" s="126">
        <f>SUM(BK537:BK588)</f>
        <v>0</v>
      </c>
    </row>
    <row r="537" spans="2:65" s="1" customFormat="1" ht="16.5" customHeight="1" x14ac:dyDescent="0.2">
      <c r="B537" s="33"/>
      <c r="C537" s="129" t="s">
        <v>799</v>
      </c>
      <c r="D537" s="129" t="s">
        <v>151</v>
      </c>
      <c r="E537" s="130" t="s">
        <v>800</v>
      </c>
      <c r="F537" s="131" t="s">
        <v>801</v>
      </c>
      <c r="G537" s="132" t="s">
        <v>174</v>
      </c>
      <c r="H537" s="133">
        <v>12.12</v>
      </c>
      <c r="I537" s="134"/>
      <c r="J537" s="135">
        <f>ROUND(I537*H537,2)</f>
        <v>0</v>
      </c>
      <c r="K537" s="131" t="s">
        <v>155</v>
      </c>
      <c r="L537" s="33"/>
      <c r="M537" s="136" t="s">
        <v>19</v>
      </c>
      <c r="N537" s="137" t="s">
        <v>47</v>
      </c>
      <c r="P537" s="138">
        <f>O537*H537</f>
        <v>0</v>
      </c>
      <c r="Q537" s="138">
        <v>2.9999999999999997E-4</v>
      </c>
      <c r="R537" s="138">
        <f>Q537*H537</f>
        <v>3.6359999999999995E-3</v>
      </c>
      <c r="S537" s="138">
        <v>0</v>
      </c>
      <c r="T537" s="138">
        <f>S537*H537</f>
        <v>0</v>
      </c>
      <c r="U537" s="329" t="s">
        <v>19</v>
      </c>
      <c r="V537" s="1" t="str">
        <f t="shared" si="6"/>
        <v/>
      </c>
      <c r="AR537" s="140" t="s">
        <v>255</v>
      </c>
      <c r="AT537" s="140" t="s">
        <v>151</v>
      </c>
      <c r="AU537" s="140" t="s">
        <v>88</v>
      </c>
      <c r="AY537" s="18" t="s">
        <v>148</v>
      </c>
      <c r="BE537" s="141">
        <f>IF(N537="základní",J537,0)</f>
        <v>0</v>
      </c>
      <c r="BF537" s="141">
        <f>IF(N537="snížená",J537,0)</f>
        <v>0</v>
      </c>
      <c r="BG537" s="141">
        <f>IF(N537="zákl. přenesená",J537,0)</f>
        <v>0</v>
      </c>
      <c r="BH537" s="141">
        <f>IF(N537="sníž. přenesená",J537,0)</f>
        <v>0</v>
      </c>
      <c r="BI537" s="141">
        <f>IF(N537="nulová",J537,0)</f>
        <v>0</v>
      </c>
      <c r="BJ537" s="18" t="s">
        <v>88</v>
      </c>
      <c r="BK537" s="141">
        <f>ROUND(I537*H537,2)</f>
        <v>0</v>
      </c>
      <c r="BL537" s="18" t="s">
        <v>255</v>
      </c>
      <c r="BM537" s="140" t="s">
        <v>802</v>
      </c>
    </row>
    <row r="538" spans="2:65" s="1" customFormat="1" ht="11.25" x14ac:dyDescent="0.2">
      <c r="B538" s="33"/>
      <c r="D538" s="142" t="s">
        <v>158</v>
      </c>
      <c r="F538" s="143" t="s">
        <v>803</v>
      </c>
      <c r="I538" s="144"/>
      <c r="L538" s="33"/>
      <c r="M538" s="145"/>
      <c r="U538" s="330"/>
      <c r="V538" s="1" t="str">
        <f t="shared" si="6"/>
        <v/>
      </c>
      <c r="AT538" s="18" t="s">
        <v>158</v>
      </c>
      <c r="AU538" s="18" t="s">
        <v>88</v>
      </c>
    </row>
    <row r="539" spans="2:65" s="12" customFormat="1" ht="11.25" x14ac:dyDescent="0.2">
      <c r="B539" s="146"/>
      <c r="D539" s="147" t="s">
        <v>160</v>
      </c>
      <c r="E539" s="148" t="s">
        <v>19</v>
      </c>
      <c r="F539" s="149" t="s">
        <v>222</v>
      </c>
      <c r="H539" s="148" t="s">
        <v>19</v>
      </c>
      <c r="I539" s="150"/>
      <c r="L539" s="146"/>
      <c r="M539" s="151"/>
      <c r="U539" s="331"/>
      <c r="V539" s="1" t="str">
        <f t="shared" si="6"/>
        <v/>
      </c>
      <c r="AT539" s="148" t="s">
        <v>160</v>
      </c>
      <c r="AU539" s="148" t="s">
        <v>88</v>
      </c>
      <c r="AV539" s="12" t="s">
        <v>82</v>
      </c>
      <c r="AW539" s="12" t="s">
        <v>36</v>
      </c>
      <c r="AX539" s="12" t="s">
        <v>75</v>
      </c>
      <c r="AY539" s="148" t="s">
        <v>148</v>
      </c>
    </row>
    <row r="540" spans="2:65" s="13" customFormat="1" ht="11.25" x14ac:dyDescent="0.2">
      <c r="B540" s="152"/>
      <c r="D540" s="147" t="s">
        <v>160</v>
      </c>
      <c r="E540" s="153" t="s">
        <v>19</v>
      </c>
      <c r="F540" s="154" t="s">
        <v>223</v>
      </c>
      <c r="H540" s="155">
        <v>6.86</v>
      </c>
      <c r="I540" s="156"/>
      <c r="L540" s="152"/>
      <c r="M540" s="157"/>
      <c r="U540" s="332"/>
      <c r="V540" s="1" t="str">
        <f t="shared" si="6"/>
        <v/>
      </c>
      <c r="AT540" s="153" t="s">
        <v>160</v>
      </c>
      <c r="AU540" s="153" t="s">
        <v>88</v>
      </c>
      <c r="AV540" s="13" t="s">
        <v>88</v>
      </c>
      <c r="AW540" s="13" t="s">
        <v>36</v>
      </c>
      <c r="AX540" s="13" t="s">
        <v>75</v>
      </c>
      <c r="AY540" s="153" t="s">
        <v>148</v>
      </c>
    </row>
    <row r="541" spans="2:65" s="13" customFormat="1" ht="11.25" x14ac:dyDescent="0.2">
      <c r="B541" s="152"/>
      <c r="D541" s="147" t="s">
        <v>160</v>
      </c>
      <c r="E541" s="153" t="s">
        <v>19</v>
      </c>
      <c r="F541" s="154" t="s">
        <v>687</v>
      </c>
      <c r="H541" s="155">
        <v>4.1399999999999997</v>
      </c>
      <c r="I541" s="156"/>
      <c r="L541" s="152"/>
      <c r="M541" s="157"/>
      <c r="U541" s="332"/>
      <c r="V541" s="1" t="str">
        <f t="shared" si="6"/>
        <v/>
      </c>
      <c r="AT541" s="153" t="s">
        <v>160</v>
      </c>
      <c r="AU541" s="153" t="s">
        <v>88</v>
      </c>
      <c r="AV541" s="13" t="s">
        <v>88</v>
      </c>
      <c r="AW541" s="13" t="s">
        <v>36</v>
      </c>
      <c r="AX541" s="13" t="s">
        <v>75</v>
      </c>
      <c r="AY541" s="153" t="s">
        <v>148</v>
      </c>
    </row>
    <row r="542" spans="2:65" s="13" customFormat="1" ht="11.25" x14ac:dyDescent="0.2">
      <c r="B542" s="152"/>
      <c r="D542" s="147" t="s">
        <v>160</v>
      </c>
      <c r="E542" s="153" t="s">
        <v>19</v>
      </c>
      <c r="F542" s="154" t="s">
        <v>226</v>
      </c>
      <c r="H542" s="155">
        <v>1.1200000000000001</v>
      </c>
      <c r="I542" s="156"/>
      <c r="L542" s="152"/>
      <c r="M542" s="157"/>
      <c r="U542" s="332"/>
      <c r="V542" s="1" t="str">
        <f t="shared" si="6"/>
        <v/>
      </c>
      <c r="AT542" s="153" t="s">
        <v>160</v>
      </c>
      <c r="AU542" s="153" t="s">
        <v>88</v>
      </c>
      <c r="AV542" s="13" t="s">
        <v>88</v>
      </c>
      <c r="AW542" s="13" t="s">
        <v>36</v>
      </c>
      <c r="AX542" s="13" t="s">
        <v>75</v>
      </c>
      <c r="AY542" s="153" t="s">
        <v>148</v>
      </c>
    </row>
    <row r="543" spans="2:65" s="14" customFormat="1" ht="11.25" x14ac:dyDescent="0.2">
      <c r="B543" s="158"/>
      <c r="D543" s="147" t="s">
        <v>160</v>
      </c>
      <c r="E543" s="159" t="s">
        <v>19</v>
      </c>
      <c r="F543" s="160" t="s">
        <v>163</v>
      </c>
      <c r="H543" s="161">
        <v>12.120000000000001</v>
      </c>
      <c r="I543" s="162"/>
      <c r="L543" s="158"/>
      <c r="M543" s="163"/>
      <c r="U543" s="333"/>
      <c r="V543" s="1" t="str">
        <f t="shared" si="6"/>
        <v/>
      </c>
      <c r="AT543" s="159" t="s">
        <v>160</v>
      </c>
      <c r="AU543" s="159" t="s">
        <v>88</v>
      </c>
      <c r="AV543" s="14" t="s">
        <v>156</v>
      </c>
      <c r="AW543" s="14" t="s">
        <v>36</v>
      </c>
      <c r="AX543" s="14" t="s">
        <v>82</v>
      </c>
      <c r="AY543" s="159" t="s">
        <v>148</v>
      </c>
    </row>
    <row r="544" spans="2:65" s="1" customFormat="1" ht="24.2" customHeight="1" x14ac:dyDescent="0.2">
      <c r="B544" s="33"/>
      <c r="C544" s="129" t="s">
        <v>804</v>
      </c>
      <c r="D544" s="129" t="s">
        <v>151</v>
      </c>
      <c r="E544" s="130" t="s">
        <v>805</v>
      </c>
      <c r="F544" s="131" t="s">
        <v>806</v>
      </c>
      <c r="G544" s="132" t="s">
        <v>174</v>
      </c>
      <c r="H544" s="133">
        <v>12.12</v>
      </c>
      <c r="I544" s="134"/>
      <c r="J544" s="135">
        <f>ROUND(I544*H544,2)</f>
        <v>0</v>
      </c>
      <c r="K544" s="131" t="s">
        <v>155</v>
      </c>
      <c r="L544" s="33"/>
      <c r="M544" s="136" t="s">
        <v>19</v>
      </c>
      <c r="N544" s="137" t="s">
        <v>47</v>
      </c>
      <c r="P544" s="138">
        <f>O544*H544</f>
        <v>0</v>
      </c>
      <c r="Q544" s="138">
        <v>6.0000000000000001E-3</v>
      </c>
      <c r="R544" s="138">
        <f>Q544*H544</f>
        <v>7.2719999999999993E-2</v>
      </c>
      <c r="S544" s="138">
        <v>0</v>
      </c>
      <c r="T544" s="138">
        <f>S544*H544</f>
        <v>0</v>
      </c>
      <c r="U544" s="329" t="s">
        <v>19</v>
      </c>
      <c r="V544" s="1" t="str">
        <f t="shared" si="6"/>
        <v/>
      </c>
      <c r="AR544" s="140" t="s">
        <v>255</v>
      </c>
      <c r="AT544" s="140" t="s">
        <v>151</v>
      </c>
      <c r="AU544" s="140" t="s">
        <v>88</v>
      </c>
      <c r="AY544" s="18" t="s">
        <v>148</v>
      </c>
      <c r="BE544" s="141">
        <f>IF(N544="základní",J544,0)</f>
        <v>0</v>
      </c>
      <c r="BF544" s="141">
        <f>IF(N544="snížená",J544,0)</f>
        <v>0</v>
      </c>
      <c r="BG544" s="141">
        <f>IF(N544="zákl. přenesená",J544,0)</f>
        <v>0</v>
      </c>
      <c r="BH544" s="141">
        <f>IF(N544="sníž. přenesená",J544,0)</f>
        <v>0</v>
      </c>
      <c r="BI544" s="141">
        <f>IF(N544="nulová",J544,0)</f>
        <v>0</v>
      </c>
      <c r="BJ544" s="18" t="s">
        <v>88</v>
      </c>
      <c r="BK544" s="141">
        <f>ROUND(I544*H544,2)</f>
        <v>0</v>
      </c>
      <c r="BL544" s="18" t="s">
        <v>255</v>
      </c>
      <c r="BM544" s="140" t="s">
        <v>807</v>
      </c>
    </row>
    <row r="545" spans="2:65" s="1" customFormat="1" ht="11.25" x14ac:dyDescent="0.2">
      <c r="B545" s="33"/>
      <c r="D545" s="142" t="s">
        <v>158</v>
      </c>
      <c r="F545" s="143" t="s">
        <v>808</v>
      </c>
      <c r="I545" s="144"/>
      <c r="L545" s="33"/>
      <c r="M545" s="145"/>
      <c r="U545" s="330"/>
      <c r="V545" s="1" t="str">
        <f t="shared" si="6"/>
        <v/>
      </c>
      <c r="AT545" s="18" t="s">
        <v>158</v>
      </c>
      <c r="AU545" s="18" t="s">
        <v>88</v>
      </c>
    </row>
    <row r="546" spans="2:65" s="1" customFormat="1" ht="16.5" customHeight="1" x14ac:dyDescent="0.2">
      <c r="B546" s="33"/>
      <c r="C546" s="171" t="s">
        <v>809</v>
      </c>
      <c r="D546" s="171" t="s">
        <v>532</v>
      </c>
      <c r="E546" s="172" t="s">
        <v>810</v>
      </c>
      <c r="F546" s="173" t="s">
        <v>811</v>
      </c>
      <c r="G546" s="174" t="s">
        <v>174</v>
      </c>
      <c r="H546" s="175">
        <v>13.332000000000001</v>
      </c>
      <c r="I546" s="176"/>
      <c r="J546" s="177">
        <f>ROUND(I546*H546,2)</f>
        <v>0</v>
      </c>
      <c r="K546" s="173" t="s">
        <v>19</v>
      </c>
      <c r="L546" s="178"/>
      <c r="M546" s="179" t="s">
        <v>19</v>
      </c>
      <c r="N546" s="180" t="s">
        <v>47</v>
      </c>
      <c r="P546" s="138">
        <f>O546*H546</f>
        <v>0</v>
      </c>
      <c r="Q546" s="138">
        <v>2.1999999999999999E-2</v>
      </c>
      <c r="R546" s="138">
        <f>Q546*H546</f>
        <v>0.29330400000000001</v>
      </c>
      <c r="S546" s="138">
        <v>0</v>
      </c>
      <c r="T546" s="138">
        <f>S546*H546</f>
        <v>0</v>
      </c>
      <c r="U546" s="329" t="s">
        <v>19</v>
      </c>
      <c r="V546" s="1" t="str">
        <f t="shared" si="6"/>
        <v/>
      </c>
      <c r="AR546" s="140" t="s">
        <v>372</v>
      </c>
      <c r="AT546" s="140" t="s">
        <v>532</v>
      </c>
      <c r="AU546" s="140" t="s">
        <v>88</v>
      </c>
      <c r="AY546" s="18" t="s">
        <v>148</v>
      </c>
      <c r="BE546" s="141">
        <f>IF(N546="základní",J546,0)</f>
        <v>0</v>
      </c>
      <c r="BF546" s="141">
        <f>IF(N546="snížená",J546,0)</f>
        <v>0</v>
      </c>
      <c r="BG546" s="141">
        <f>IF(N546="zákl. přenesená",J546,0)</f>
        <v>0</v>
      </c>
      <c r="BH546" s="141">
        <f>IF(N546="sníž. přenesená",J546,0)</f>
        <v>0</v>
      </c>
      <c r="BI546" s="141">
        <f>IF(N546="nulová",J546,0)</f>
        <v>0</v>
      </c>
      <c r="BJ546" s="18" t="s">
        <v>88</v>
      </c>
      <c r="BK546" s="141">
        <f>ROUND(I546*H546,2)</f>
        <v>0</v>
      </c>
      <c r="BL546" s="18" t="s">
        <v>255</v>
      </c>
      <c r="BM546" s="140" t="s">
        <v>812</v>
      </c>
    </row>
    <row r="547" spans="2:65" s="13" customFormat="1" ht="11.25" x14ac:dyDescent="0.2">
      <c r="B547" s="152"/>
      <c r="D547" s="147" t="s">
        <v>160</v>
      </c>
      <c r="F547" s="154" t="s">
        <v>813</v>
      </c>
      <c r="H547" s="155">
        <v>13.332000000000001</v>
      </c>
      <c r="I547" s="156"/>
      <c r="L547" s="152"/>
      <c r="M547" s="157"/>
      <c r="U547" s="332"/>
      <c r="V547" s="1" t="str">
        <f t="shared" si="6"/>
        <v/>
      </c>
      <c r="AT547" s="153" t="s">
        <v>160</v>
      </c>
      <c r="AU547" s="153" t="s">
        <v>88</v>
      </c>
      <c r="AV547" s="13" t="s">
        <v>88</v>
      </c>
      <c r="AW547" s="13" t="s">
        <v>4</v>
      </c>
      <c r="AX547" s="13" t="s">
        <v>82</v>
      </c>
      <c r="AY547" s="153" t="s">
        <v>148</v>
      </c>
    </row>
    <row r="548" spans="2:65" s="1" customFormat="1" ht="24.2" customHeight="1" x14ac:dyDescent="0.2">
      <c r="B548" s="33"/>
      <c r="C548" s="129" t="s">
        <v>814</v>
      </c>
      <c r="D548" s="129" t="s">
        <v>151</v>
      </c>
      <c r="E548" s="130" t="s">
        <v>815</v>
      </c>
      <c r="F548" s="131" t="s">
        <v>816</v>
      </c>
      <c r="G548" s="132" t="s">
        <v>174</v>
      </c>
      <c r="H548" s="133">
        <v>5.26</v>
      </c>
      <c r="I548" s="134"/>
      <c r="J548" s="135">
        <f>ROUND(I548*H548,2)</f>
        <v>0</v>
      </c>
      <c r="K548" s="131" t="s">
        <v>155</v>
      </c>
      <c r="L548" s="33"/>
      <c r="M548" s="136" t="s">
        <v>19</v>
      </c>
      <c r="N548" s="137" t="s">
        <v>47</v>
      </c>
      <c r="P548" s="138">
        <f>O548*H548</f>
        <v>0</v>
      </c>
      <c r="Q548" s="138">
        <v>0</v>
      </c>
      <c r="R548" s="138">
        <f>Q548*H548</f>
        <v>0</v>
      </c>
      <c r="S548" s="138">
        <v>0</v>
      </c>
      <c r="T548" s="138">
        <f>S548*H548</f>
        <v>0</v>
      </c>
      <c r="U548" s="329" t="s">
        <v>19</v>
      </c>
      <c r="V548" s="1" t="str">
        <f t="shared" si="6"/>
        <v/>
      </c>
      <c r="AR548" s="140" t="s">
        <v>255</v>
      </c>
      <c r="AT548" s="140" t="s">
        <v>151</v>
      </c>
      <c r="AU548" s="140" t="s">
        <v>88</v>
      </c>
      <c r="AY548" s="18" t="s">
        <v>148</v>
      </c>
      <c r="BE548" s="141">
        <f>IF(N548="základní",J548,0)</f>
        <v>0</v>
      </c>
      <c r="BF548" s="141">
        <f>IF(N548="snížená",J548,0)</f>
        <v>0</v>
      </c>
      <c r="BG548" s="141">
        <f>IF(N548="zákl. přenesená",J548,0)</f>
        <v>0</v>
      </c>
      <c r="BH548" s="141">
        <f>IF(N548="sníž. přenesená",J548,0)</f>
        <v>0</v>
      </c>
      <c r="BI548" s="141">
        <f>IF(N548="nulová",J548,0)</f>
        <v>0</v>
      </c>
      <c r="BJ548" s="18" t="s">
        <v>88</v>
      </c>
      <c r="BK548" s="141">
        <f>ROUND(I548*H548,2)</f>
        <v>0</v>
      </c>
      <c r="BL548" s="18" t="s">
        <v>255</v>
      </c>
      <c r="BM548" s="140" t="s">
        <v>817</v>
      </c>
    </row>
    <row r="549" spans="2:65" s="1" customFormat="1" ht="11.25" x14ac:dyDescent="0.2">
      <c r="B549" s="33"/>
      <c r="D549" s="142" t="s">
        <v>158</v>
      </c>
      <c r="F549" s="143" t="s">
        <v>818</v>
      </c>
      <c r="I549" s="144"/>
      <c r="L549" s="33"/>
      <c r="M549" s="145"/>
      <c r="U549" s="330"/>
      <c r="V549" s="1" t="str">
        <f t="shared" si="6"/>
        <v/>
      </c>
      <c r="AT549" s="18" t="s">
        <v>158</v>
      </c>
      <c r="AU549" s="18" t="s">
        <v>88</v>
      </c>
    </row>
    <row r="550" spans="2:65" s="12" customFormat="1" ht="11.25" x14ac:dyDescent="0.2">
      <c r="B550" s="146"/>
      <c r="D550" s="147" t="s">
        <v>160</v>
      </c>
      <c r="E550" s="148" t="s">
        <v>19</v>
      </c>
      <c r="F550" s="149" t="s">
        <v>222</v>
      </c>
      <c r="H550" s="148" t="s">
        <v>19</v>
      </c>
      <c r="I550" s="150"/>
      <c r="L550" s="146"/>
      <c r="M550" s="151"/>
      <c r="U550" s="331"/>
      <c r="V550" s="1" t="str">
        <f t="shared" si="6"/>
        <v/>
      </c>
      <c r="AT550" s="148" t="s">
        <v>160</v>
      </c>
      <c r="AU550" s="148" t="s">
        <v>88</v>
      </c>
      <c r="AV550" s="12" t="s">
        <v>82</v>
      </c>
      <c r="AW550" s="12" t="s">
        <v>36</v>
      </c>
      <c r="AX550" s="12" t="s">
        <v>75</v>
      </c>
      <c r="AY550" s="148" t="s">
        <v>148</v>
      </c>
    </row>
    <row r="551" spans="2:65" s="13" customFormat="1" ht="11.25" x14ac:dyDescent="0.2">
      <c r="B551" s="152"/>
      <c r="D551" s="147" t="s">
        <v>160</v>
      </c>
      <c r="E551" s="153" t="s">
        <v>19</v>
      </c>
      <c r="F551" s="154" t="s">
        <v>687</v>
      </c>
      <c r="H551" s="155">
        <v>4.1399999999999997</v>
      </c>
      <c r="I551" s="156"/>
      <c r="L551" s="152"/>
      <c r="M551" s="157"/>
      <c r="U551" s="332"/>
      <c r="V551" s="1" t="str">
        <f t="shared" si="6"/>
        <v/>
      </c>
      <c r="AT551" s="153" t="s">
        <v>160</v>
      </c>
      <c r="AU551" s="153" t="s">
        <v>88</v>
      </c>
      <c r="AV551" s="13" t="s">
        <v>88</v>
      </c>
      <c r="AW551" s="13" t="s">
        <v>36</v>
      </c>
      <c r="AX551" s="13" t="s">
        <v>75</v>
      </c>
      <c r="AY551" s="153" t="s">
        <v>148</v>
      </c>
    </row>
    <row r="552" spans="2:65" s="13" customFormat="1" ht="11.25" x14ac:dyDescent="0.2">
      <c r="B552" s="152"/>
      <c r="D552" s="147" t="s">
        <v>160</v>
      </c>
      <c r="E552" s="153" t="s">
        <v>19</v>
      </c>
      <c r="F552" s="154" t="s">
        <v>226</v>
      </c>
      <c r="H552" s="155">
        <v>1.1200000000000001</v>
      </c>
      <c r="I552" s="156"/>
      <c r="L552" s="152"/>
      <c r="M552" s="157"/>
      <c r="U552" s="332"/>
      <c r="V552" s="1" t="str">
        <f t="shared" si="6"/>
        <v/>
      </c>
      <c r="AT552" s="153" t="s">
        <v>160</v>
      </c>
      <c r="AU552" s="153" t="s">
        <v>88</v>
      </c>
      <c r="AV552" s="13" t="s">
        <v>88</v>
      </c>
      <c r="AW552" s="13" t="s">
        <v>36</v>
      </c>
      <c r="AX552" s="13" t="s">
        <v>75</v>
      </c>
      <c r="AY552" s="153" t="s">
        <v>148</v>
      </c>
    </row>
    <row r="553" spans="2:65" s="14" customFormat="1" ht="11.25" x14ac:dyDescent="0.2">
      <c r="B553" s="158"/>
      <c r="D553" s="147" t="s">
        <v>160</v>
      </c>
      <c r="E553" s="159" t="s">
        <v>19</v>
      </c>
      <c r="F553" s="160" t="s">
        <v>163</v>
      </c>
      <c r="H553" s="161">
        <v>5.26</v>
      </c>
      <c r="I553" s="162"/>
      <c r="L553" s="158"/>
      <c r="M553" s="163"/>
      <c r="U553" s="333"/>
      <c r="V553" s="1" t="str">
        <f t="shared" si="6"/>
        <v/>
      </c>
      <c r="AT553" s="159" t="s">
        <v>160</v>
      </c>
      <c r="AU553" s="159" t="s">
        <v>88</v>
      </c>
      <c r="AV553" s="14" t="s">
        <v>156</v>
      </c>
      <c r="AW553" s="14" t="s">
        <v>36</v>
      </c>
      <c r="AX553" s="14" t="s">
        <v>82</v>
      </c>
      <c r="AY553" s="159" t="s">
        <v>148</v>
      </c>
    </row>
    <row r="554" spans="2:65" s="1" customFormat="1" ht="24.2" customHeight="1" x14ac:dyDescent="0.2">
      <c r="B554" s="33"/>
      <c r="C554" s="129" t="s">
        <v>819</v>
      </c>
      <c r="D554" s="129" t="s">
        <v>151</v>
      </c>
      <c r="E554" s="130" t="s">
        <v>820</v>
      </c>
      <c r="F554" s="131" t="s">
        <v>821</v>
      </c>
      <c r="G554" s="132" t="s">
        <v>336</v>
      </c>
      <c r="H554" s="133">
        <v>12.904999999999999</v>
      </c>
      <c r="I554" s="134"/>
      <c r="J554" s="135">
        <f>ROUND(I554*H554,2)</f>
        <v>0</v>
      </c>
      <c r="K554" s="131" t="s">
        <v>155</v>
      </c>
      <c r="L554" s="33"/>
      <c r="M554" s="136" t="s">
        <v>19</v>
      </c>
      <c r="N554" s="137" t="s">
        <v>47</v>
      </c>
      <c r="P554" s="138">
        <f>O554*H554</f>
        <v>0</v>
      </c>
      <c r="Q554" s="138">
        <v>5.8E-4</v>
      </c>
      <c r="R554" s="138">
        <f>Q554*H554</f>
        <v>7.4849000000000001E-3</v>
      </c>
      <c r="S554" s="138">
        <v>0</v>
      </c>
      <c r="T554" s="138">
        <f>S554*H554</f>
        <v>0</v>
      </c>
      <c r="U554" s="329" t="s">
        <v>19</v>
      </c>
      <c r="V554" s="1" t="str">
        <f t="shared" ref="V554:V617" si="7">IF(U554="investice",J554,"")</f>
        <v/>
      </c>
      <c r="AR554" s="140" t="s">
        <v>255</v>
      </c>
      <c r="AT554" s="140" t="s">
        <v>151</v>
      </c>
      <c r="AU554" s="140" t="s">
        <v>88</v>
      </c>
      <c r="AY554" s="18" t="s">
        <v>148</v>
      </c>
      <c r="BE554" s="141">
        <f>IF(N554="základní",J554,0)</f>
        <v>0</v>
      </c>
      <c r="BF554" s="141">
        <f>IF(N554="snížená",J554,0)</f>
        <v>0</v>
      </c>
      <c r="BG554" s="141">
        <f>IF(N554="zákl. přenesená",J554,0)</f>
        <v>0</v>
      </c>
      <c r="BH554" s="141">
        <f>IF(N554="sníž. přenesená",J554,0)</f>
        <v>0</v>
      </c>
      <c r="BI554" s="141">
        <f>IF(N554="nulová",J554,0)</f>
        <v>0</v>
      </c>
      <c r="BJ554" s="18" t="s">
        <v>88</v>
      </c>
      <c r="BK554" s="141">
        <f>ROUND(I554*H554,2)</f>
        <v>0</v>
      </c>
      <c r="BL554" s="18" t="s">
        <v>255</v>
      </c>
      <c r="BM554" s="140" t="s">
        <v>822</v>
      </c>
    </row>
    <row r="555" spans="2:65" s="1" customFormat="1" ht="11.25" x14ac:dyDescent="0.2">
      <c r="B555" s="33"/>
      <c r="D555" s="142" t="s">
        <v>158</v>
      </c>
      <c r="F555" s="143" t="s">
        <v>823</v>
      </c>
      <c r="I555" s="144"/>
      <c r="L555" s="33"/>
      <c r="M555" s="145"/>
      <c r="U555" s="330"/>
      <c r="V555" s="1" t="str">
        <f t="shared" si="7"/>
        <v/>
      </c>
      <c r="AT555" s="18" t="s">
        <v>158</v>
      </c>
      <c r="AU555" s="18" t="s">
        <v>88</v>
      </c>
    </row>
    <row r="556" spans="2:65" s="12" customFormat="1" ht="11.25" x14ac:dyDescent="0.2">
      <c r="B556" s="146"/>
      <c r="D556" s="147" t="s">
        <v>160</v>
      </c>
      <c r="E556" s="148" t="s">
        <v>19</v>
      </c>
      <c r="F556" s="149" t="s">
        <v>222</v>
      </c>
      <c r="H556" s="148" t="s">
        <v>19</v>
      </c>
      <c r="I556" s="150"/>
      <c r="L556" s="146"/>
      <c r="M556" s="151"/>
      <c r="U556" s="331"/>
      <c r="V556" s="1" t="str">
        <f t="shared" si="7"/>
        <v/>
      </c>
      <c r="AT556" s="148" t="s">
        <v>160</v>
      </c>
      <c r="AU556" s="148" t="s">
        <v>88</v>
      </c>
      <c r="AV556" s="12" t="s">
        <v>82</v>
      </c>
      <c r="AW556" s="12" t="s">
        <v>36</v>
      </c>
      <c r="AX556" s="12" t="s">
        <v>75</v>
      </c>
      <c r="AY556" s="148" t="s">
        <v>148</v>
      </c>
    </row>
    <row r="557" spans="2:65" s="13" customFormat="1" ht="11.25" x14ac:dyDescent="0.2">
      <c r="B557" s="152"/>
      <c r="D557" s="147" t="s">
        <v>160</v>
      </c>
      <c r="E557" s="153" t="s">
        <v>19</v>
      </c>
      <c r="F557" s="154" t="s">
        <v>824</v>
      </c>
      <c r="H557" s="155">
        <v>9.6</v>
      </c>
      <c r="I557" s="156"/>
      <c r="L557" s="152"/>
      <c r="M557" s="157"/>
      <c r="U557" s="332"/>
      <c r="V557" s="1" t="str">
        <f t="shared" si="7"/>
        <v/>
      </c>
      <c r="AT557" s="153" t="s">
        <v>160</v>
      </c>
      <c r="AU557" s="153" t="s">
        <v>88</v>
      </c>
      <c r="AV557" s="13" t="s">
        <v>88</v>
      </c>
      <c r="AW557" s="13" t="s">
        <v>36</v>
      </c>
      <c r="AX557" s="13" t="s">
        <v>75</v>
      </c>
      <c r="AY557" s="153" t="s">
        <v>148</v>
      </c>
    </row>
    <row r="558" spans="2:65" s="13" customFormat="1" ht="11.25" x14ac:dyDescent="0.2">
      <c r="B558" s="152"/>
      <c r="D558" s="147" t="s">
        <v>160</v>
      </c>
      <c r="E558" s="153" t="s">
        <v>19</v>
      </c>
      <c r="F558" s="154" t="s">
        <v>825</v>
      </c>
      <c r="H558" s="155">
        <v>3.3050000000000002</v>
      </c>
      <c r="I558" s="156"/>
      <c r="L558" s="152"/>
      <c r="M558" s="157"/>
      <c r="U558" s="332"/>
      <c r="V558" s="1" t="str">
        <f t="shared" si="7"/>
        <v/>
      </c>
      <c r="AT558" s="153" t="s">
        <v>160</v>
      </c>
      <c r="AU558" s="153" t="s">
        <v>88</v>
      </c>
      <c r="AV558" s="13" t="s">
        <v>88</v>
      </c>
      <c r="AW558" s="13" t="s">
        <v>36</v>
      </c>
      <c r="AX558" s="13" t="s">
        <v>75</v>
      </c>
      <c r="AY558" s="153" t="s">
        <v>148</v>
      </c>
    </row>
    <row r="559" spans="2:65" s="14" customFormat="1" ht="11.25" x14ac:dyDescent="0.2">
      <c r="B559" s="158"/>
      <c r="D559" s="147" t="s">
        <v>160</v>
      </c>
      <c r="E559" s="159" t="s">
        <v>19</v>
      </c>
      <c r="F559" s="160" t="s">
        <v>163</v>
      </c>
      <c r="H559" s="161">
        <v>12.904999999999999</v>
      </c>
      <c r="I559" s="162"/>
      <c r="L559" s="158"/>
      <c r="M559" s="163"/>
      <c r="U559" s="333"/>
      <c r="V559" s="1" t="str">
        <f t="shared" si="7"/>
        <v/>
      </c>
      <c r="AT559" s="159" t="s">
        <v>160</v>
      </c>
      <c r="AU559" s="159" t="s">
        <v>88</v>
      </c>
      <c r="AV559" s="14" t="s">
        <v>156</v>
      </c>
      <c r="AW559" s="14" t="s">
        <v>36</v>
      </c>
      <c r="AX559" s="14" t="s">
        <v>82</v>
      </c>
      <c r="AY559" s="159" t="s">
        <v>148</v>
      </c>
    </row>
    <row r="560" spans="2:65" s="1" customFormat="1" ht="16.5" customHeight="1" x14ac:dyDescent="0.2">
      <c r="B560" s="33"/>
      <c r="C560" s="171" t="s">
        <v>826</v>
      </c>
      <c r="D560" s="171" t="s">
        <v>532</v>
      </c>
      <c r="E560" s="172" t="s">
        <v>827</v>
      </c>
      <c r="F560" s="173" t="s">
        <v>828</v>
      </c>
      <c r="G560" s="174" t="s">
        <v>336</v>
      </c>
      <c r="H560" s="175">
        <v>14.196</v>
      </c>
      <c r="I560" s="176"/>
      <c r="J560" s="177">
        <f>ROUND(I560*H560,2)</f>
        <v>0</v>
      </c>
      <c r="K560" s="173" t="s">
        <v>19</v>
      </c>
      <c r="L560" s="178"/>
      <c r="M560" s="179" t="s">
        <v>19</v>
      </c>
      <c r="N560" s="180" t="s">
        <v>47</v>
      </c>
      <c r="P560" s="138">
        <f>O560*H560</f>
        <v>0</v>
      </c>
      <c r="Q560" s="138">
        <v>2.64E-3</v>
      </c>
      <c r="R560" s="138">
        <f>Q560*H560</f>
        <v>3.7477440000000001E-2</v>
      </c>
      <c r="S560" s="138">
        <v>0</v>
      </c>
      <c r="T560" s="138">
        <f>S560*H560</f>
        <v>0</v>
      </c>
      <c r="U560" s="329" t="s">
        <v>19</v>
      </c>
      <c r="V560" s="1" t="str">
        <f t="shared" si="7"/>
        <v/>
      </c>
      <c r="AR560" s="140" t="s">
        <v>372</v>
      </c>
      <c r="AT560" s="140" t="s">
        <v>532</v>
      </c>
      <c r="AU560" s="140" t="s">
        <v>88</v>
      </c>
      <c r="AY560" s="18" t="s">
        <v>148</v>
      </c>
      <c r="BE560" s="141">
        <f>IF(N560="základní",J560,0)</f>
        <v>0</v>
      </c>
      <c r="BF560" s="141">
        <f>IF(N560="snížená",J560,0)</f>
        <v>0</v>
      </c>
      <c r="BG560" s="141">
        <f>IF(N560="zákl. přenesená",J560,0)</f>
        <v>0</v>
      </c>
      <c r="BH560" s="141">
        <f>IF(N560="sníž. přenesená",J560,0)</f>
        <v>0</v>
      </c>
      <c r="BI560" s="141">
        <f>IF(N560="nulová",J560,0)</f>
        <v>0</v>
      </c>
      <c r="BJ560" s="18" t="s">
        <v>88</v>
      </c>
      <c r="BK560" s="141">
        <f>ROUND(I560*H560,2)</f>
        <v>0</v>
      </c>
      <c r="BL560" s="18" t="s">
        <v>255</v>
      </c>
      <c r="BM560" s="140" t="s">
        <v>829</v>
      </c>
    </row>
    <row r="561" spans="2:65" s="13" customFormat="1" ht="11.25" x14ac:dyDescent="0.2">
      <c r="B561" s="152"/>
      <c r="D561" s="147" t="s">
        <v>160</v>
      </c>
      <c r="F561" s="154" t="s">
        <v>830</v>
      </c>
      <c r="H561" s="155">
        <v>14.196</v>
      </c>
      <c r="I561" s="156"/>
      <c r="L561" s="152"/>
      <c r="M561" s="157"/>
      <c r="U561" s="332"/>
      <c r="V561" s="1" t="str">
        <f t="shared" si="7"/>
        <v/>
      </c>
      <c r="AT561" s="153" t="s">
        <v>160</v>
      </c>
      <c r="AU561" s="153" t="s">
        <v>88</v>
      </c>
      <c r="AV561" s="13" t="s">
        <v>88</v>
      </c>
      <c r="AW561" s="13" t="s">
        <v>4</v>
      </c>
      <c r="AX561" s="13" t="s">
        <v>82</v>
      </c>
      <c r="AY561" s="153" t="s">
        <v>148</v>
      </c>
    </row>
    <row r="562" spans="2:65" s="1" customFormat="1" ht="16.5" customHeight="1" x14ac:dyDescent="0.2">
      <c r="B562" s="33"/>
      <c r="C562" s="129" t="s">
        <v>831</v>
      </c>
      <c r="D562" s="129" t="s">
        <v>151</v>
      </c>
      <c r="E562" s="130" t="s">
        <v>832</v>
      </c>
      <c r="F562" s="131" t="s">
        <v>833</v>
      </c>
      <c r="G562" s="132" t="s">
        <v>336</v>
      </c>
      <c r="H562" s="133">
        <v>22.245000000000001</v>
      </c>
      <c r="I562" s="134"/>
      <c r="J562" s="135">
        <f>ROUND(I562*H562,2)</f>
        <v>0</v>
      </c>
      <c r="K562" s="131" t="s">
        <v>155</v>
      </c>
      <c r="L562" s="33"/>
      <c r="M562" s="136" t="s">
        <v>19</v>
      </c>
      <c r="N562" s="137" t="s">
        <v>47</v>
      </c>
      <c r="P562" s="138">
        <f>O562*H562</f>
        <v>0</v>
      </c>
      <c r="Q562" s="138">
        <v>3.0000000000000001E-5</v>
      </c>
      <c r="R562" s="138">
        <f>Q562*H562</f>
        <v>6.6735000000000004E-4</v>
      </c>
      <c r="S562" s="138">
        <v>0</v>
      </c>
      <c r="T562" s="138">
        <f>S562*H562</f>
        <v>0</v>
      </c>
      <c r="U562" s="329" t="s">
        <v>19</v>
      </c>
      <c r="V562" s="1" t="str">
        <f t="shared" si="7"/>
        <v/>
      </c>
      <c r="AR562" s="140" t="s">
        <v>255</v>
      </c>
      <c r="AT562" s="140" t="s">
        <v>151</v>
      </c>
      <c r="AU562" s="140" t="s">
        <v>88</v>
      </c>
      <c r="AY562" s="18" t="s">
        <v>148</v>
      </c>
      <c r="BE562" s="141">
        <f>IF(N562="základní",J562,0)</f>
        <v>0</v>
      </c>
      <c r="BF562" s="141">
        <f>IF(N562="snížená",J562,0)</f>
        <v>0</v>
      </c>
      <c r="BG562" s="141">
        <f>IF(N562="zákl. přenesená",J562,0)</f>
        <v>0</v>
      </c>
      <c r="BH562" s="141">
        <f>IF(N562="sníž. přenesená",J562,0)</f>
        <v>0</v>
      </c>
      <c r="BI562" s="141">
        <f>IF(N562="nulová",J562,0)</f>
        <v>0</v>
      </c>
      <c r="BJ562" s="18" t="s">
        <v>88</v>
      </c>
      <c r="BK562" s="141">
        <f>ROUND(I562*H562,2)</f>
        <v>0</v>
      </c>
      <c r="BL562" s="18" t="s">
        <v>255</v>
      </c>
      <c r="BM562" s="140" t="s">
        <v>834</v>
      </c>
    </row>
    <row r="563" spans="2:65" s="1" customFormat="1" ht="11.25" x14ac:dyDescent="0.2">
      <c r="B563" s="33"/>
      <c r="D563" s="142" t="s">
        <v>158</v>
      </c>
      <c r="F563" s="143" t="s">
        <v>835</v>
      </c>
      <c r="I563" s="144"/>
      <c r="L563" s="33"/>
      <c r="M563" s="145"/>
      <c r="U563" s="330"/>
      <c r="V563" s="1" t="str">
        <f t="shared" si="7"/>
        <v/>
      </c>
      <c r="AT563" s="18" t="s">
        <v>158</v>
      </c>
      <c r="AU563" s="18" t="s">
        <v>88</v>
      </c>
    </row>
    <row r="564" spans="2:65" s="12" customFormat="1" ht="11.25" x14ac:dyDescent="0.2">
      <c r="B564" s="146"/>
      <c r="D564" s="147" t="s">
        <v>160</v>
      </c>
      <c r="E564" s="148" t="s">
        <v>19</v>
      </c>
      <c r="F564" s="149" t="s">
        <v>836</v>
      </c>
      <c r="H564" s="148" t="s">
        <v>19</v>
      </c>
      <c r="I564" s="150"/>
      <c r="L564" s="146"/>
      <c r="M564" s="151"/>
      <c r="U564" s="331"/>
      <c r="V564" s="1" t="str">
        <f t="shared" si="7"/>
        <v/>
      </c>
      <c r="AT564" s="148" t="s">
        <v>160</v>
      </c>
      <c r="AU564" s="148" t="s">
        <v>88</v>
      </c>
      <c r="AV564" s="12" t="s">
        <v>82</v>
      </c>
      <c r="AW564" s="12" t="s">
        <v>36</v>
      </c>
      <c r="AX564" s="12" t="s">
        <v>75</v>
      </c>
      <c r="AY564" s="148" t="s">
        <v>148</v>
      </c>
    </row>
    <row r="565" spans="2:65" s="13" customFormat="1" ht="11.25" x14ac:dyDescent="0.2">
      <c r="B565" s="152"/>
      <c r="D565" s="147" t="s">
        <v>160</v>
      </c>
      <c r="E565" s="153" t="s">
        <v>19</v>
      </c>
      <c r="F565" s="154" t="s">
        <v>837</v>
      </c>
      <c r="H565" s="155">
        <v>12.904999999999999</v>
      </c>
      <c r="I565" s="156"/>
      <c r="L565" s="152"/>
      <c r="M565" s="157"/>
      <c r="U565" s="332"/>
      <c r="V565" s="1" t="str">
        <f t="shared" si="7"/>
        <v/>
      </c>
      <c r="AT565" s="153" t="s">
        <v>160</v>
      </c>
      <c r="AU565" s="153" t="s">
        <v>88</v>
      </c>
      <c r="AV565" s="13" t="s">
        <v>88</v>
      </c>
      <c r="AW565" s="13" t="s">
        <v>36</v>
      </c>
      <c r="AX565" s="13" t="s">
        <v>75</v>
      </c>
      <c r="AY565" s="153" t="s">
        <v>148</v>
      </c>
    </row>
    <row r="566" spans="2:65" s="12" customFormat="1" ht="11.25" x14ac:dyDescent="0.2">
      <c r="B566" s="146"/>
      <c r="D566" s="147" t="s">
        <v>160</v>
      </c>
      <c r="E566" s="148" t="s">
        <v>19</v>
      </c>
      <c r="F566" s="149" t="s">
        <v>838</v>
      </c>
      <c r="H566" s="148" t="s">
        <v>19</v>
      </c>
      <c r="I566" s="150"/>
      <c r="L566" s="146"/>
      <c r="M566" s="151"/>
      <c r="U566" s="331"/>
      <c r="V566" s="1" t="str">
        <f t="shared" si="7"/>
        <v/>
      </c>
      <c r="AT566" s="148" t="s">
        <v>160</v>
      </c>
      <c r="AU566" s="148" t="s">
        <v>88</v>
      </c>
      <c r="AV566" s="12" t="s">
        <v>82</v>
      </c>
      <c r="AW566" s="12" t="s">
        <v>36</v>
      </c>
      <c r="AX566" s="12" t="s">
        <v>75</v>
      </c>
      <c r="AY566" s="148" t="s">
        <v>148</v>
      </c>
    </row>
    <row r="567" spans="2:65" s="13" customFormat="1" ht="11.25" x14ac:dyDescent="0.2">
      <c r="B567" s="152"/>
      <c r="D567" s="147" t="s">
        <v>160</v>
      </c>
      <c r="E567" s="153" t="s">
        <v>19</v>
      </c>
      <c r="F567" s="154" t="s">
        <v>839</v>
      </c>
      <c r="H567" s="155">
        <v>5.74</v>
      </c>
      <c r="I567" s="156"/>
      <c r="L567" s="152"/>
      <c r="M567" s="157"/>
      <c r="U567" s="332"/>
      <c r="V567" s="1" t="str">
        <f t="shared" si="7"/>
        <v/>
      </c>
      <c r="AT567" s="153" t="s">
        <v>160</v>
      </c>
      <c r="AU567" s="153" t="s">
        <v>88</v>
      </c>
      <c r="AV567" s="13" t="s">
        <v>88</v>
      </c>
      <c r="AW567" s="13" t="s">
        <v>36</v>
      </c>
      <c r="AX567" s="13" t="s">
        <v>75</v>
      </c>
      <c r="AY567" s="153" t="s">
        <v>148</v>
      </c>
    </row>
    <row r="568" spans="2:65" s="13" customFormat="1" ht="11.25" x14ac:dyDescent="0.2">
      <c r="B568" s="152"/>
      <c r="D568" s="147" t="s">
        <v>160</v>
      </c>
      <c r="E568" s="153" t="s">
        <v>19</v>
      </c>
      <c r="F568" s="154" t="s">
        <v>840</v>
      </c>
      <c r="H568" s="155">
        <v>3.6</v>
      </c>
      <c r="I568" s="156"/>
      <c r="L568" s="152"/>
      <c r="M568" s="157"/>
      <c r="U568" s="332"/>
      <c r="V568" s="1" t="str">
        <f t="shared" si="7"/>
        <v/>
      </c>
      <c r="AT568" s="153" t="s">
        <v>160</v>
      </c>
      <c r="AU568" s="153" t="s">
        <v>88</v>
      </c>
      <c r="AV568" s="13" t="s">
        <v>88</v>
      </c>
      <c r="AW568" s="13" t="s">
        <v>36</v>
      </c>
      <c r="AX568" s="13" t="s">
        <v>75</v>
      </c>
      <c r="AY568" s="153" t="s">
        <v>148</v>
      </c>
    </row>
    <row r="569" spans="2:65" s="14" customFormat="1" ht="11.25" x14ac:dyDescent="0.2">
      <c r="B569" s="158"/>
      <c r="D569" s="147" t="s">
        <v>160</v>
      </c>
      <c r="E569" s="159" t="s">
        <v>19</v>
      </c>
      <c r="F569" s="160" t="s">
        <v>163</v>
      </c>
      <c r="H569" s="161">
        <v>22.245000000000001</v>
      </c>
      <c r="I569" s="162"/>
      <c r="L569" s="158"/>
      <c r="M569" s="163"/>
      <c r="U569" s="333"/>
      <c r="V569" s="1" t="str">
        <f t="shared" si="7"/>
        <v/>
      </c>
      <c r="AT569" s="159" t="s">
        <v>160</v>
      </c>
      <c r="AU569" s="159" t="s">
        <v>88</v>
      </c>
      <c r="AV569" s="14" t="s">
        <v>156</v>
      </c>
      <c r="AW569" s="14" t="s">
        <v>36</v>
      </c>
      <c r="AX569" s="14" t="s">
        <v>82</v>
      </c>
      <c r="AY569" s="159" t="s">
        <v>148</v>
      </c>
    </row>
    <row r="570" spans="2:65" s="1" customFormat="1" ht="16.5" customHeight="1" x14ac:dyDescent="0.2">
      <c r="B570" s="33"/>
      <c r="C570" s="129" t="s">
        <v>841</v>
      </c>
      <c r="D570" s="129" t="s">
        <v>151</v>
      </c>
      <c r="E570" s="130" t="s">
        <v>842</v>
      </c>
      <c r="F570" s="131" t="s">
        <v>843</v>
      </c>
      <c r="G570" s="132" t="s">
        <v>174</v>
      </c>
      <c r="H570" s="133">
        <v>5.26</v>
      </c>
      <c r="I570" s="134"/>
      <c r="J570" s="135">
        <f>ROUND(I570*H570,2)</f>
        <v>0</v>
      </c>
      <c r="K570" s="131" t="s">
        <v>155</v>
      </c>
      <c r="L570" s="33"/>
      <c r="M570" s="136" t="s">
        <v>19</v>
      </c>
      <c r="N570" s="137" t="s">
        <v>47</v>
      </c>
      <c r="P570" s="138">
        <f>O570*H570</f>
        <v>0</v>
      </c>
      <c r="Q570" s="138">
        <v>1.5E-3</v>
      </c>
      <c r="R570" s="138">
        <f>Q570*H570</f>
        <v>7.8899999999999994E-3</v>
      </c>
      <c r="S570" s="138">
        <v>0</v>
      </c>
      <c r="T570" s="138">
        <f>S570*H570</f>
        <v>0</v>
      </c>
      <c r="U570" s="329" t="s">
        <v>19</v>
      </c>
      <c r="V570" s="1" t="str">
        <f t="shared" si="7"/>
        <v/>
      </c>
      <c r="AR570" s="140" t="s">
        <v>255</v>
      </c>
      <c r="AT570" s="140" t="s">
        <v>151</v>
      </c>
      <c r="AU570" s="140" t="s">
        <v>88</v>
      </c>
      <c r="AY570" s="18" t="s">
        <v>148</v>
      </c>
      <c r="BE570" s="141">
        <f>IF(N570="základní",J570,0)</f>
        <v>0</v>
      </c>
      <c r="BF570" s="141">
        <f>IF(N570="snížená",J570,0)</f>
        <v>0</v>
      </c>
      <c r="BG570" s="141">
        <f>IF(N570="zákl. přenesená",J570,0)</f>
        <v>0</v>
      </c>
      <c r="BH570" s="141">
        <f>IF(N570="sníž. přenesená",J570,0)</f>
        <v>0</v>
      </c>
      <c r="BI570" s="141">
        <f>IF(N570="nulová",J570,0)</f>
        <v>0</v>
      </c>
      <c r="BJ570" s="18" t="s">
        <v>88</v>
      </c>
      <c r="BK570" s="141">
        <f>ROUND(I570*H570,2)</f>
        <v>0</v>
      </c>
      <c r="BL570" s="18" t="s">
        <v>255</v>
      </c>
      <c r="BM570" s="140" t="s">
        <v>844</v>
      </c>
    </row>
    <row r="571" spans="2:65" s="1" customFormat="1" ht="11.25" x14ac:dyDescent="0.2">
      <c r="B571" s="33"/>
      <c r="D571" s="142" t="s">
        <v>158</v>
      </c>
      <c r="F571" s="143" t="s">
        <v>845</v>
      </c>
      <c r="I571" s="144"/>
      <c r="L571" s="33"/>
      <c r="M571" s="145"/>
      <c r="U571" s="330"/>
      <c r="V571" s="1" t="str">
        <f t="shared" si="7"/>
        <v/>
      </c>
      <c r="AT571" s="18" t="s">
        <v>158</v>
      </c>
      <c r="AU571" s="18" t="s">
        <v>88</v>
      </c>
    </row>
    <row r="572" spans="2:65" s="1" customFormat="1" ht="19.5" x14ac:dyDescent="0.2">
      <c r="B572" s="33"/>
      <c r="D572" s="147" t="s">
        <v>238</v>
      </c>
      <c r="F572" s="164" t="s">
        <v>846</v>
      </c>
      <c r="I572" s="144"/>
      <c r="L572" s="33"/>
      <c r="M572" s="145"/>
      <c r="U572" s="330"/>
      <c r="V572" s="1" t="str">
        <f t="shared" si="7"/>
        <v/>
      </c>
      <c r="AT572" s="18" t="s">
        <v>238</v>
      </c>
      <c r="AU572" s="18" t="s">
        <v>88</v>
      </c>
    </row>
    <row r="573" spans="2:65" s="12" customFormat="1" ht="11.25" x14ac:dyDescent="0.2">
      <c r="B573" s="146"/>
      <c r="D573" s="147" t="s">
        <v>160</v>
      </c>
      <c r="E573" s="148" t="s">
        <v>19</v>
      </c>
      <c r="F573" s="149" t="s">
        <v>847</v>
      </c>
      <c r="H573" s="148" t="s">
        <v>19</v>
      </c>
      <c r="I573" s="150"/>
      <c r="L573" s="146"/>
      <c r="M573" s="151"/>
      <c r="U573" s="331"/>
      <c r="V573" s="1" t="str">
        <f t="shared" si="7"/>
        <v/>
      </c>
      <c r="AT573" s="148" t="s">
        <v>160</v>
      </c>
      <c r="AU573" s="148" t="s">
        <v>88</v>
      </c>
      <c r="AV573" s="12" t="s">
        <v>82</v>
      </c>
      <c r="AW573" s="12" t="s">
        <v>36</v>
      </c>
      <c r="AX573" s="12" t="s">
        <v>75</v>
      </c>
      <c r="AY573" s="148" t="s">
        <v>148</v>
      </c>
    </row>
    <row r="574" spans="2:65" s="13" customFormat="1" ht="11.25" x14ac:dyDescent="0.2">
      <c r="B574" s="152"/>
      <c r="D574" s="147" t="s">
        <v>160</v>
      </c>
      <c r="E574" s="153" t="s">
        <v>19</v>
      </c>
      <c r="F574" s="154" t="s">
        <v>687</v>
      </c>
      <c r="H574" s="155">
        <v>4.1399999999999997</v>
      </c>
      <c r="I574" s="156"/>
      <c r="L574" s="152"/>
      <c r="M574" s="157"/>
      <c r="U574" s="332"/>
      <c r="V574" s="1" t="str">
        <f t="shared" si="7"/>
        <v/>
      </c>
      <c r="AT574" s="153" t="s">
        <v>160</v>
      </c>
      <c r="AU574" s="153" t="s">
        <v>88</v>
      </c>
      <c r="AV574" s="13" t="s">
        <v>88</v>
      </c>
      <c r="AW574" s="13" t="s">
        <v>36</v>
      </c>
      <c r="AX574" s="13" t="s">
        <v>75</v>
      </c>
      <c r="AY574" s="153" t="s">
        <v>148</v>
      </c>
    </row>
    <row r="575" spans="2:65" s="13" customFormat="1" ht="11.25" x14ac:dyDescent="0.2">
      <c r="B575" s="152"/>
      <c r="D575" s="147" t="s">
        <v>160</v>
      </c>
      <c r="E575" s="153" t="s">
        <v>19</v>
      </c>
      <c r="F575" s="154" t="s">
        <v>226</v>
      </c>
      <c r="H575" s="155">
        <v>1.1200000000000001</v>
      </c>
      <c r="I575" s="156"/>
      <c r="L575" s="152"/>
      <c r="M575" s="157"/>
      <c r="U575" s="332"/>
      <c r="V575" s="1" t="str">
        <f t="shared" si="7"/>
        <v/>
      </c>
      <c r="AT575" s="153" t="s">
        <v>160</v>
      </c>
      <c r="AU575" s="153" t="s">
        <v>88</v>
      </c>
      <c r="AV575" s="13" t="s">
        <v>88</v>
      </c>
      <c r="AW575" s="13" t="s">
        <v>36</v>
      </c>
      <c r="AX575" s="13" t="s">
        <v>75</v>
      </c>
      <c r="AY575" s="153" t="s">
        <v>148</v>
      </c>
    </row>
    <row r="576" spans="2:65" s="14" customFormat="1" ht="11.25" x14ac:dyDescent="0.2">
      <c r="B576" s="158"/>
      <c r="D576" s="147" t="s">
        <v>160</v>
      </c>
      <c r="E576" s="159" t="s">
        <v>19</v>
      </c>
      <c r="F576" s="160" t="s">
        <v>163</v>
      </c>
      <c r="H576" s="161">
        <v>5.26</v>
      </c>
      <c r="I576" s="162"/>
      <c r="L576" s="158"/>
      <c r="M576" s="163"/>
      <c r="U576" s="333"/>
      <c r="V576" s="1" t="str">
        <f t="shared" si="7"/>
        <v/>
      </c>
      <c r="AT576" s="159" t="s">
        <v>160</v>
      </c>
      <c r="AU576" s="159" t="s">
        <v>88</v>
      </c>
      <c r="AV576" s="14" t="s">
        <v>156</v>
      </c>
      <c r="AW576" s="14" t="s">
        <v>36</v>
      </c>
      <c r="AX576" s="14" t="s">
        <v>82</v>
      </c>
      <c r="AY576" s="159" t="s">
        <v>148</v>
      </c>
    </row>
    <row r="577" spans="2:65" s="1" customFormat="1" ht="16.5" customHeight="1" x14ac:dyDescent="0.2">
      <c r="B577" s="33"/>
      <c r="C577" s="129" t="s">
        <v>848</v>
      </c>
      <c r="D577" s="129" t="s">
        <v>151</v>
      </c>
      <c r="E577" s="130" t="s">
        <v>849</v>
      </c>
      <c r="F577" s="131" t="s">
        <v>850</v>
      </c>
      <c r="G577" s="132" t="s">
        <v>154</v>
      </c>
      <c r="H577" s="133">
        <v>9</v>
      </c>
      <c r="I577" s="134"/>
      <c r="J577" s="135">
        <f>ROUND(I577*H577,2)</f>
        <v>0</v>
      </c>
      <c r="K577" s="131" t="s">
        <v>155</v>
      </c>
      <c r="L577" s="33"/>
      <c r="M577" s="136" t="s">
        <v>19</v>
      </c>
      <c r="N577" s="137" t="s">
        <v>47</v>
      </c>
      <c r="P577" s="138">
        <f>O577*H577</f>
        <v>0</v>
      </c>
      <c r="Q577" s="138">
        <v>2.1000000000000001E-4</v>
      </c>
      <c r="R577" s="138">
        <f>Q577*H577</f>
        <v>1.8900000000000002E-3</v>
      </c>
      <c r="S577" s="138">
        <v>0</v>
      </c>
      <c r="T577" s="138">
        <f>S577*H577</f>
        <v>0</v>
      </c>
      <c r="U577" s="329" t="s">
        <v>19</v>
      </c>
      <c r="V577" s="1" t="str">
        <f t="shared" si="7"/>
        <v/>
      </c>
      <c r="AR577" s="140" t="s">
        <v>255</v>
      </c>
      <c r="AT577" s="140" t="s">
        <v>151</v>
      </c>
      <c r="AU577" s="140" t="s">
        <v>88</v>
      </c>
      <c r="AY577" s="18" t="s">
        <v>148</v>
      </c>
      <c r="BE577" s="141">
        <f>IF(N577="základní",J577,0)</f>
        <v>0</v>
      </c>
      <c r="BF577" s="141">
        <f>IF(N577="snížená",J577,0)</f>
        <v>0</v>
      </c>
      <c r="BG577" s="141">
        <f>IF(N577="zákl. přenesená",J577,0)</f>
        <v>0</v>
      </c>
      <c r="BH577" s="141">
        <f>IF(N577="sníž. přenesená",J577,0)</f>
        <v>0</v>
      </c>
      <c r="BI577" s="141">
        <f>IF(N577="nulová",J577,0)</f>
        <v>0</v>
      </c>
      <c r="BJ577" s="18" t="s">
        <v>88</v>
      </c>
      <c r="BK577" s="141">
        <f>ROUND(I577*H577,2)</f>
        <v>0</v>
      </c>
      <c r="BL577" s="18" t="s">
        <v>255</v>
      </c>
      <c r="BM577" s="140" t="s">
        <v>851</v>
      </c>
    </row>
    <row r="578" spans="2:65" s="1" customFormat="1" ht="11.25" x14ac:dyDescent="0.2">
      <c r="B578" s="33"/>
      <c r="D578" s="142" t="s">
        <v>158</v>
      </c>
      <c r="F578" s="143" t="s">
        <v>852</v>
      </c>
      <c r="I578" s="144"/>
      <c r="L578" s="33"/>
      <c r="M578" s="145"/>
      <c r="U578" s="330"/>
      <c r="V578" s="1" t="str">
        <f t="shared" si="7"/>
        <v/>
      </c>
      <c r="AT578" s="18" t="s">
        <v>158</v>
      </c>
      <c r="AU578" s="18" t="s">
        <v>88</v>
      </c>
    </row>
    <row r="579" spans="2:65" s="13" customFormat="1" ht="11.25" x14ac:dyDescent="0.2">
      <c r="B579" s="152"/>
      <c r="D579" s="147" t="s">
        <v>160</v>
      </c>
      <c r="E579" s="153" t="s">
        <v>19</v>
      </c>
      <c r="F579" s="154" t="s">
        <v>853</v>
      </c>
      <c r="H579" s="155">
        <v>4</v>
      </c>
      <c r="I579" s="156"/>
      <c r="L579" s="152"/>
      <c r="M579" s="157"/>
      <c r="U579" s="332"/>
      <c r="V579" s="1" t="str">
        <f t="shared" si="7"/>
        <v/>
      </c>
      <c r="AT579" s="153" t="s">
        <v>160</v>
      </c>
      <c r="AU579" s="153" t="s">
        <v>88</v>
      </c>
      <c r="AV579" s="13" t="s">
        <v>88</v>
      </c>
      <c r="AW579" s="13" t="s">
        <v>36</v>
      </c>
      <c r="AX579" s="13" t="s">
        <v>75</v>
      </c>
      <c r="AY579" s="153" t="s">
        <v>148</v>
      </c>
    </row>
    <row r="580" spans="2:65" s="13" customFormat="1" ht="11.25" x14ac:dyDescent="0.2">
      <c r="B580" s="152"/>
      <c r="D580" s="147" t="s">
        <v>160</v>
      </c>
      <c r="E580" s="153" t="s">
        <v>19</v>
      </c>
      <c r="F580" s="154" t="s">
        <v>854</v>
      </c>
      <c r="H580" s="155">
        <v>5</v>
      </c>
      <c r="I580" s="156"/>
      <c r="L580" s="152"/>
      <c r="M580" s="157"/>
      <c r="U580" s="332"/>
      <c r="V580" s="1" t="str">
        <f t="shared" si="7"/>
        <v/>
      </c>
      <c r="AT580" s="153" t="s">
        <v>160</v>
      </c>
      <c r="AU580" s="153" t="s">
        <v>88</v>
      </c>
      <c r="AV580" s="13" t="s">
        <v>88</v>
      </c>
      <c r="AW580" s="13" t="s">
        <v>36</v>
      </c>
      <c r="AX580" s="13" t="s">
        <v>75</v>
      </c>
      <c r="AY580" s="153" t="s">
        <v>148</v>
      </c>
    </row>
    <row r="581" spans="2:65" s="14" customFormat="1" ht="11.25" x14ac:dyDescent="0.2">
      <c r="B581" s="158"/>
      <c r="D581" s="147" t="s">
        <v>160</v>
      </c>
      <c r="E581" s="159" t="s">
        <v>19</v>
      </c>
      <c r="F581" s="160" t="s">
        <v>163</v>
      </c>
      <c r="H581" s="161">
        <v>9</v>
      </c>
      <c r="I581" s="162"/>
      <c r="L581" s="158"/>
      <c r="M581" s="163"/>
      <c r="U581" s="333"/>
      <c r="V581" s="1" t="str">
        <f t="shared" si="7"/>
        <v/>
      </c>
      <c r="AT581" s="159" t="s">
        <v>160</v>
      </c>
      <c r="AU581" s="159" t="s">
        <v>88</v>
      </c>
      <c r="AV581" s="14" t="s">
        <v>156</v>
      </c>
      <c r="AW581" s="14" t="s">
        <v>36</v>
      </c>
      <c r="AX581" s="14" t="s">
        <v>82</v>
      </c>
      <c r="AY581" s="159" t="s">
        <v>148</v>
      </c>
    </row>
    <row r="582" spans="2:65" s="1" customFormat="1" ht="16.5" customHeight="1" x14ac:dyDescent="0.2">
      <c r="B582" s="33"/>
      <c r="C582" s="129" t="s">
        <v>855</v>
      </c>
      <c r="D582" s="129" t="s">
        <v>151</v>
      </c>
      <c r="E582" s="130" t="s">
        <v>856</v>
      </c>
      <c r="F582" s="131" t="s">
        <v>857</v>
      </c>
      <c r="G582" s="132" t="s">
        <v>336</v>
      </c>
      <c r="H582" s="133">
        <v>9.34</v>
      </c>
      <c r="I582" s="134"/>
      <c r="J582" s="135">
        <f>ROUND(I582*H582,2)</f>
        <v>0</v>
      </c>
      <c r="K582" s="131" t="s">
        <v>155</v>
      </c>
      <c r="L582" s="33"/>
      <c r="M582" s="136" t="s">
        <v>19</v>
      </c>
      <c r="N582" s="137" t="s">
        <v>47</v>
      </c>
      <c r="P582" s="138">
        <f>O582*H582</f>
        <v>0</v>
      </c>
      <c r="Q582" s="138">
        <v>3.2000000000000003E-4</v>
      </c>
      <c r="R582" s="138">
        <f>Q582*H582</f>
        <v>2.9888000000000002E-3</v>
      </c>
      <c r="S582" s="138">
        <v>0</v>
      </c>
      <c r="T582" s="138">
        <f>S582*H582</f>
        <v>0</v>
      </c>
      <c r="U582" s="329" t="s">
        <v>19</v>
      </c>
      <c r="V582" s="1" t="str">
        <f t="shared" si="7"/>
        <v/>
      </c>
      <c r="AR582" s="140" t="s">
        <v>255</v>
      </c>
      <c r="AT582" s="140" t="s">
        <v>151</v>
      </c>
      <c r="AU582" s="140" t="s">
        <v>88</v>
      </c>
      <c r="AY582" s="18" t="s">
        <v>148</v>
      </c>
      <c r="BE582" s="141">
        <f>IF(N582="základní",J582,0)</f>
        <v>0</v>
      </c>
      <c r="BF582" s="141">
        <f>IF(N582="snížená",J582,0)</f>
        <v>0</v>
      </c>
      <c r="BG582" s="141">
        <f>IF(N582="zákl. přenesená",J582,0)</f>
        <v>0</v>
      </c>
      <c r="BH582" s="141">
        <f>IF(N582="sníž. přenesená",J582,0)</f>
        <v>0</v>
      </c>
      <c r="BI582" s="141">
        <f>IF(N582="nulová",J582,0)</f>
        <v>0</v>
      </c>
      <c r="BJ582" s="18" t="s">
        <v>88</v>
      </c>
      <c r="BK582" s="141">
        <f>ROUND(I582*H582,2)</f>
        <v>0</v>
      </c>
      <c r="BL582" s="18" t="s">
        <v>255</v>
      </c>
      <c r="BM582" s="140" t="s">
        <v>858</v>
      </c>
    </row>
    <row r="583" spans="2:65" s="1" customFormat="1" ht="11.25" x14ac:dyDescent="0.2">
      <c r="B583" s="33"/>
      <c r="D583" s="142" t="s">
        <v>158</v>
      </c>
      <c r="F583" s="143" t="s">
        <v>859</v>
      </c>
      <c r="I583" s="144"/>
      <c r="L583" s="33"/>
      <c r="M583" s="145"/>
      <c r="U583" s="330"/>
      <c r="V583" s="1" t="str">
        <f t="shared" si="7"/>
        <v/>
      </c>
      <c r="AT583" s="18" t="s">
        <v>158</v>
      </c>
      <c r="AU583" s="18" t="s">
        <v>88</v>
      </c>
    </row>
    <row r="584" spans="2:65" s="13" customFormat="1" ht="11.25" x14ac:dyDescent="0.2">
      <c r="B584" s="152"/>
      <c r="D584" s="147" t="s">
        <v>160</v>
      </c>
      <c r="E584" s="153" t="s">
        <v>19</v>
      </c>
      <c r="F584" s="154" t="s">
        <v>839</v>
      </c>
      <c r="H584" s="155">
        <v>5.74</v>
      </c>
      <c r="I584" s="156"/>
      <c r="L584" s="152"/>
      <c r="M584" s="157"/>
      <c r="U584" s="332"/>
      <c r="V584" s="1" t="str">
        <f t="shared" si="7"/>
        <v/>
      </c>
      <c r="AT584" s="153" t="s">
        <v>160</v>
      </c>
      <c r="AU584" s="153" t="s">
        <v>88</v>
      </c>
      <c r="AV584" s="13" t="s">
        <v>88</v>
      </c>
      <c r="AW584" s="13" t="s">
        <v>36</v>
      </c>
      <c r="AX584" s="13" t="s">
        <v>75</v>
      </c>
      <c r="AY584" s="153" t="s">
        <v>148</v>
      </c>
    </row>
    <row r="585" spans="2:65" s="13" customFormat="1" ht="11.25" x14ac:dyDescent="0.2">
      <c r="B585" s="152"/>
      <c r="D585" s="147" t="s">
        <v>160</v>
      </c>
      <c r="E585" s="153" t="s">
        <v>19</v>
      </c>
      <c r="F585" s="154" t="s">
        <v>840</v>
      </c>
      <c r="H585" s="155">
        <v>3.6</v>
      </c>
      <c r="I585" s="156"/>
      <c r="L585" s="152"/>
      <c r="M585" s="157"/>
      <c r="U585" s="332"/>
      <c r="V585" s="1" t="str">
        <f t="shared" si="7"/>
        <v/>
      </c>
      <c r="AT585" s="153" t="s">
        <v>160</v>
      </c>
      <c r="AU585" s="153" t="s">
        <v>88</v>
      </c>
      <c r="AV585" s="13" t="s">
        <v>88</v>
      </c>
      <c r="AW585" s="13" t="s">
        <v>36</v>
      </c>
      <c r="AX585" s="13" t="s">
        <v>75</v>
      </c>
      <c r="AY585" s="153" t="s">
        <v>148</v>
      </c>
    </row>
    <row r="586" spans="2:65" s="14" customFormat="1" ht="11.25" x14ac:dyDescent="0.2">
      <c r="B586" s="158"/>
      <c r="D586" s="147" t="s">
        <v>160</v>
      </c>
      <c r="E586" s="159" t="s">
        <v>19</v>
      </c>
      <c r="F586" s="160" t="s">
        <v>163</v>
      </c>
      <c r="H586" s="161">
        <v>9.34</v>
      </c>
      <c r="I586" s="162"/>
      <c r="L586" s="158"/>
      <c r="M586" s="163"/>
      <c r="U586" s="333"/>
      <c r="V586" s="1" t="str">
        <f t="shared" si="7"/>
        <v/>
      </c>
      <c r="AT586" s="159" t="s">
        <v>160</v>
      </c>
      <c r="AU586" s="159" t="s">
        <v>88</v>
      </c>
      <c r="AV586" s="14" t="s">
        <v>156</v>
      </c>
      <c r="AW586" s="14" t="s">
        <v>36</v>
      </c>
      <c r="AX586" s="14" t="s">
        <v>82</v>
      </c>
      <c r="AY586" s="159" t="s">
        <v>148</v>
      </c>
    </row>
    <row r="587" spans="2:65" s="1" customFormat="1" ht="24.2" customHeight="1" x14ac:dyDescent="0.2">
      <c r="B587" s="33"/>
      <c r="C587" s="129" t="s">
        <v>860</v>
      </c>
      <c r="D587" s="129" t="s">
        <v>151</v>
      </c>
      <c r="E587" s="130" t="s">
        <v>861</v>
      </c>
      <c r="F587" s="131" t="s">
        <v>862</v>
      </c>
      <c r="G587" s="132" t="s">
        <v>540</v>
      </c>
      <c r="H587" s="181"/>
      <c r="I587" s="134"/>
      <c r="J587" s="135">
        <f>ROUND(I587*H587,2)</f>
        <v>0</v>
      </c>
      <c r="K587" s="131" t="s">
        <v>155</v>
      </c>
      <c r="L587" s="33"/>
      <c r="M587" s="136" t="s">
        <v>19</v>
      </c>
      <c r="N587" s="137" t="s">
        <v>47</v>
      </c>
      <c r="P587" s="138">
        <f>O587*H587</f>
        <v>0</v>
      </c>
      <c r="Q587" s="138">
        <v>0</v>
      </c>
      <c r="R587" s="138">
        <f>Q587*H587</f>
        <v>0</v>
      </c>
      <c r="S587" s="138">
        <v>0</v>
      </c>
      <c r="T587" s="138">
        <f>S587*H587</f>
        <v>0</v>
      </c>
      <c r="U587" s="329" t="s">
        <v>19</v>
      </c>
      <c r="V587" s="1" t="str">
        <f t="shared" si="7"/>
        <v/>
      </c>
      <c r="AR587" s="140" t="s">
        <v>255</v>
      </c>
      <c r="AT587" s="140" t="s">
        <v>151</v>
      </c>
      <c r="AU587" s="140" t="s">
        <v>88</v>
      </c>
      <c r="AY587" s="18" t="s">
        <v>148</v>
      </c>
      <c r="BE587" s="141">
        <f>IF(N587="základní",J587,0)</f>
        <v>0</v>
      </c>
      <c r="BF587" s="141">
        <f>IF(N587="snížená",J587,0)</f>
        <v>0</v>
      </c>
      <c r="BG587" s="141">
        <f>IF(N587="zákl. přenesená",J587,0)</f>
        <v>0</v>
      </c>
      <c r="BH587" s="141">
        <f>IF(N587="sníž. přenesená",J587,0)</f>
        <v>0</v>
      </c>
      <c r="BI587" s="141">
        <f>IF(N587="nulová",J587,0)</f>
        <v>0</v>
      </c>
      <c r="BJ587" s="18" t="s">
        <v>88</v>
      </c>
      <c r="BK587" s="141">
        <f>ROUND(I587*H587,2)</f>
        <v>0</v>
      </c>
      <c r="BL587" s="18" t="s">
        <v>255</v>
      </c>
      <c r="BM587" s="140" t="s">
        <v>863</v>
      </c>
    </row>
    <row r="588" spans="2:65" s="1" customFormat="1" ht="11.25" x14ac:dyDescent="0.2">
      <c r="B588" s="33"/>
      <c r="D588" s="142" t="s">
        <v>158</v>
      </c>
      <c r="F588" s="143" t="s">
        <v>864</v>
      </c>
      <c r="I588" s="144"/>
      <c r="L588" s="33"/>
      <c r="M588" s="145"/>
      <c r="U588" s="330"/>
      <c r="V588" s="1" t="str">
        <f t="shared" si="7"/>
        <v/>
      </c>
      <c r="AT588" s="18" t="s">
        <v>158</v>
      </c>
      <c r="AU588" s="18" t="s">
        <v>88</v>
      </c>
    </row>
    <row r="589" spans="2:65" s="11" customFormat="1" ht="22.9" customHeight="1" x14ac:dyDescent="0.2">
      <c r="B589" s="117"/>
      <c r="D589" s="118" t="s">
        <v>74</v>
      </c>
      <c r="E589" s="127" t="s">
        <v>865</v>
      </c>
      <c r="F589" s="127" t="s">
        <v>866</v>
      </c>
      <c r="I589" s="120"/>
      <c r="J589" s="128">
        <f>BK589</f>
        <v>0</v>
      </c>
      <c r="L589" s="117"/>
      <c r="M589" s="122"/>
      <c r="P589" s="123">
        <f>SUM(P590:P597)</f>
        <v>0</v>
      </c>
      <c r="R589" s="123">
        <f>SUM(R590:R597)</f>
        <v>0</v>
      </c>
      <c r="T589" s="123">
        <f>SUM(T590:T597)</f>
        <v>0.80835000000000001</v>
      </c>
      <c r="U589" s="328"/>
      <c r="V589" s="1" t="str">
        <f t="shared" si="7"/>
        <v/>
      </c>
      <c r="AR589" s="118" t="s">
        <v>88</v>
      </c>
      <c r="AT589" s="125" t="s">
        <v>74</v>
      </c>
      <c r="AU589" s="125" t="s">
        <v>82</v>
      </c>
      <c r="AY589" s="118" t="s">
        <v>148</v>
      </c>
      <c r="BK589" s="126">
        <f>SUM(BK590:BK597)</f>
        <v>0</v>
      </c>
    </row>
    <row r="590" spans="2:65" s="1" customFormat="1" ht="16.5" customHeight="1" x14ac:dyDescent="0.2">
      <c r="B590" s="33"/>
      <c r="C590" s="129" t="s">
        <v>867</v>
      </c>
      <c r="D590" s="129" t="s">
        <v>151</v>
      </c>
      <c r="E590" s="130" t="s">
        <v>868</v>
      </c>
      <c r="F590" s="131" t="s">
        <v>869</v>
      </c>
      <c r="G590" s="132" t="s">
        <v>174</v>
      </c>
      <c r="H590" s="133">
        <v>31.7</v>
      </c>
      <c r="I590" s="134"/>
      <c r="J590" s="135">
        <f>ROUND(I590*H590,2)</f>
        <v>0</v>
      </c>
      <c r="K590" s="131" t="s">
        <v>155</v>
      </c>
      <c r="L590" s="33"/>
      <c r="M590" s="136" t="s">
        <v>19</v>
      </c>
      <c r="N590" s="137" t="s">
        <v>47</v>
      </c>
      <c r="P590" s="138">
        <f>O590*H590</f>
        <v>0</v>
      </c>
      <c r="Q590" s="138">
        <v>0</v>
      </c>
      <c r="R590" s="138">
        <f>Q590*H590</f>
        <v>0</v>
      </c>
      <c r="S590" s="138">
        <v>2.5000000000000001E-2</v>
      </c>
      <c r="T590" s="138">
        <f>S590*H590</f>
        <v>0.79249999999999998</v>
      </c>
      <c r="U590" s="329" t="s">
        <v>19</v>
      </c>
      <c r="V590" s="1" t="str">
        <f t="shared" si="7"/>
        <v/>
      </c>
      <c r="AR590" s="140" t="s">
        <v>255</v>
      </c>
      <c r="AT590" s="140" t="s">
        <v>151</v>
      </c>
      <c r="AU590" s="140" t="s">
        <v>88</v>
      </c>
      <c r="AY590" s="18" t="s">
        <v>148</v>
      </c>
      <c r="BE590" s="141">
        <f>IF(N590="základní",J590,0)</f>
        <v>0</v>
      </c>
      <c r="BF590" s="141">
        <f>IF(N590="snížená",J590,0)</f>
        <v>0</v>
      </c>
      <c r="BG590" s="141">
        <f>IF(N590="zákl. přenesená",J590,0)</f>
        <v>0</v>
      </c>
      <c r="BH590" s="141">
        <f>IF(N590="sníž. přenesená",J590,0)</f>
        <v>0</v>
      </c>
      <c r="BI590" s="141">
        <f>IF(N590="nulová",J590,0)</f>
        <v>0</v>
      </c>
      <c r="BJ590" s="18" t="s">
        <v>88</v>
      </c>
      <c r="BK590" s="141">
        <f>ROUND(I590*H590,2)</f>
        <v>0</v>
      </c>
      <c r="BL590" s="18" t="s">
        <v>255</v>
      </c>
      <c r="BM590" s="140" t="s">
        <v>870</v>
      </c>
    </row>
    <row r="591" spans="2:65" s="1" customFormat="1" ht="11.25" x14ac:dyDescent="0.2">
      <c r="B591" s="33"/>
      <c r="D591" s="142" t="s">
        <v>158</v>
      </c>
      <c r="F591" s="143" t="s">
        <v>871</v>
      </c>
      <c r="I591" s="144"/>
      <c r="L591" s="33"/>
      <c r="M591" s="145"/>
      <c r="U591" s="330"/>
      <c r="V591" s="1" t="str">
        <f t="shared" si="7"/>
        <v/>
      </c>
      <c r="AT591" s="18" t="s">
        <v>158</v>
      </c>
      <c r="AU591" s="18" t="s">
        <v>88</v>
      </c>
    </row>
    <row r="592" spans="2:65" s="12" customFormat="1" ht="11.25" x14ac:dyDescent="0.2">
      <c r="B592" s="146"/>
      <c r="D592" s="147" t="s">
        <v>160</v>
      </c>
      <c r="E592" s="148" t="s">
        <v>19</v>
      </c>
      <c r="F592" s="149" t="s">
        <v>338</v>
      </c>
      <c r="H592" s="148" t="s">
        <v>19</v>
      </c>
      <c r="I592" s="150"/>
      <c r="L592" s="146"/>
      <c r="M592" s="151"/>
      <c r="U592" s="331"/>
      <c r="V592" s="1" t="str">
        <f t="shared" si="7"/>
        <v/>
      </c>
      <c r="AT592" s="148" t="s">
        <v>160</v>
      </c>
      <c r="AU592" s="148" t="s">
        <v>88</v>
      </c>
      <c r="AV592" s="12" t="s">
        <v>82</v>
      </c>
      <c r="AW592" s="12" t="s">
        <v>36</v>
      </c>
      <c r="AX592" s="12" t="s">
        <v>75</v>
      </c>
      <c r="AY592" s="148" t="s">
        <v>148</v>
      </c>
    </row>
    <row r="593" spans="2:65" s="13" customFormat="1" ht="11.25" x14ac:dyDescent="0.2">
      <c r="B593" s="152"/>
      <c r="D593" s="147" t="s">
        <v>160</v>
      </c>
      <c r="E593" s="153" t="s">
        <v>19</v>
      </c>
      <c r="F593" s="154" t="s">
        <v>600</v>
      </c>
      <c r="H593" s="155">
        <v>16.53</v>
      </c>
      <c r="I593" s="156"/>
      <c r="L593" s="152"/>
      <c r="M593" s="157"/>
      <c r="U593" s="332"/>
      <c r="V593" s="1" t="str">
        <f t="shared" si="7"/>
        <v/>
      </c>
      <c r="AT593" s="153" t="s">
        <v>160</v>
      </c>
      <c r="AU593" s="153" t="s">
        <v>88</v>
      </c>
      <c r="AV593" s="13" t="s">
        <v>88</v>
      </c>
      <c r="AW593" s="13" t="s">
        <v>36</v>
      </c>
      <c r="AX593" s="13" t="s">
        <v>75</v>
      </c>
      <c r="AY593" s="153" t="s">
        <v>148</v>
      </c>
    </row>
    <row r="594" spans="2:65" s="13" customFormat="1" ht="11.25" x14ac:dyDescent="0.2">
      <c r="B594" s="152"/>
      <c r="D594" s="147" t="s">
        <v>160</v>
      </c>
      <c r="E594" s="153" t="s">
        <v>19</v>
      </c>
      <c r="F594" s="154" t="s">
        <v>601</v>
      </c>
      <c r="H594" s="155">
        <v>15.17</v>
      </c>
      <c r="I594" s="156"/>
      <c r="L594" s="152"/>
      <c r="M594" s="157"/>
      <c r="U594" s="332"/>
      <c r="V594" s="1" t="str">
        <f t="shared" si="7"/>
        <v/>
      </c>
      <c r="AT594" s="153" t="s">
        <v>160</v>
      </c>
      <c r="AU594" s="153" t="s">
        <v>88</v>
      </c>
      <c r="AV594" s="13" t="s">
        <v>88</v>
      </c>
      <c r="AW594" s="13" t="s">
        <v>36</v>
      </c>
      <c r="AX594" s="13" t="s">
        <v>75</v>
      </c>
      <c r="AY594" s="153" t="s">
        <v>148</v>
      </c>
    </row>
    <row r="595" spans="2:65" s="14" customFormat="1" ht="11.25" x14ac:dyDescent="0.2">
      <c r="B595" s="158"/>
      <c r="D595" s="147" t="s">
        <v>160</v>
      </c>
      <c r="E595" s="159" t="s">
        <v>19</v>
      </c>
      <c r="F595" s="160" t="s">
        <v>163</v>
      </c>
      <c r="H595" s="161">
        <v>31.700000000000003</v>
      </c>
      <c r="I595" s="162"/>
      <c r="L595" s="158"/>
      <c r="M595" s="163"/>
      <c r="U595" s="333"/>
      <c r="V595" s="1" t="str">
        <f t="shared" si="7"/>
        <v/>
      </c>
      <c r="AT595" s="159" t="s">
        <v>160</v>
      </c>
      <c r="AU595" s="159" t="s">
        <v>88</v>
      </c>
      <c r="AV595" s="14" t="s">
        <v>156</v>
      </c>
      <c r="AW595" s="14" t="s">
        <v>36</v>
      </c>
      <c r="AX595" s="14" t="s">
        <v>82</v>
      </c>
      <c r="AY595" s="159" t="s">
        <v>148</v>
      </c>
    </row>
    <row r="596" spans="2:65" s="1" customFormat="1" ht="16.5" customHeight="1" x14ac:dyDescent="0.2">
      <c r="B596" s="33"/>
      <c r="C596" s="129" t="s">
        <v>872</v>
      </c>
      <c r="D596" s="129" t="s">
        <v>151</v>
      </c>
      <c r="E596" s="130" t="s">
        <v>873</v>
      </c>
      <c r="F596" s="131" t="s">
        <v>874</v>
      </c>
      <c r="G596" s="132" t="s">
        <v>174</v>
      </c>
      <c r="H596" s="133">
        <v>31.7</v>
      </c>
      <c r="I596" s="134"/>
      <c r="J596" s="135">
        <f>ROUND(I596*H596,2)</f>
        <v>0</v>
      </c>
      <c r="K596" s="131" t="s">
        <v>155</v>
      </c>
      <c r="L596" s="33"/>
      <c r="M596" s="136" t="s">
        <v>19</v>
      </c>
      <c r="N596" s="137" t="s">
        <v>47</v>
      </c>
      <c r="P596" s="138">
        <f>O596*H596</f>
        <v>0</v>
      </c>
      <c r="Q596" s="138">
        <v>0</v>
      </c>
      <c r="R596" s="138">
        <f>Q596*H596</f>
        <v>0</v>
      </c>
      <c r="S596" s="138">
        <v>5.0000000000000001E-4</v>
      </c>
      <c r="T596" s="138">
        <f>S596*H596</f>
        <v>1.585E-2</v>
      </c>
      <c r="U596" s="329" t="s">
        <v>19</v>
      </c>
      <c r="V596" s="1" t="str">
        <f t="shared" si="7"/>
        <v/>
      </c>
      <c r="AR596" s="140" t="s">
        <v>255</v>
      </c>
      <c r="AT596" s="140" t="s">
        <v>151</v>
      </c>
      <c r="AU596" s="140" t="s">
        <v>88</v>
      </c>
      <c r="AY596" s="18" t="s">
        <v>148</v>
      </c>
      <c r="BE596" s="141">
        <f>IF(N596="základní",J596,0)</f>
        <v>0</v>
      </c>
      <c r="BF596" s="141">
        <f>IF(N596="snížená",J596,0)</f>
        <v>0</v>
      </c>
      <c r="BG596" s="141">
        <f>IF(N596="zákl. přenesená",J596,0)</f>
        <v>0</v>
      </c>
      <c r="BH596" s="141">
        <f>IF(N596="sníž. přenesená",J596,0)</f>
        <v>0</v>
      </c>
      <c r="BI596" s="141">
        <f>IF(N596="nulová",J596,0)</f>
        <v>0</v>
      </c>
      <c r="BJ596" s="18" t="s">
        <v>88</v>
      </c>
      <c r="BK596" s="141">
        <f>ROUND(I596*H596,2)</f>
        <v>0</v>
      </c>
      <c r="BL596" s="18" t="s">
        <v>255</v>
      </c>
      <c r="BM596" s="140" t="s">
        <v>875</v>
      </c>
    </row>
    <row r="597" spans="2:65" s="1" customFormat="1" ht="11.25" x14ac:dyDescent="0.2">
      <c r="B597" s="33"/>
      <c r="D597" s="142" t="s">
        <v>158</v>
      </c>
      <c r="F597" s="143" t="s">
        <v>876</v>
      </c>
      <c r="I597" s="144"/>
      <c r="L597" s="33"/>
      <c r="M597" s="145"/>
      <c r="U597" s="330"/>
      <c r="V597" s="1" t="str">
        <f t="shared" si="7"/>
        <v/>
      </c>
      <c r="AT597" s="18" t="s">
        <v>158</v>
      </c>
      <c r="AU597" s="18" t="s">
        <v>88</v>
      </c>
    </row>
    <row r="598" spans="2:65" s="11" customFormat="1" ht="22.9" customHeight="1" x14ac:dyDescent="0.2">
      <c r="B598" s="117"/>
      <c r="D598" s="118" t="s">
        <v>74</v>
      </c>
      <c r="E598" s="127" t="s">
        <v>877</v>
      </c>
      <c r="F598" s="127" t="s">
        <v>878</v>
      </c>
      <c r="I598" s="120"/>
      <c r="J598" s="128">
        <f>BK598</f>
        <v>0</v>
      </c>
      <c r="L598" s="117"/>
      <c r="M598" s="122"/>
      <c r="P598" s="123">
        <f>SUM(P599:P640)</f>
        <v>0</v>
      </c>
      <c r="R598" s="123">
        <f>SUM(R599:R640)</f>
        <v>0.17121519999999998</v>
      </c>
      <c r="T598" s="123">
        <f>SUM(T599:T640)</f>
        <v>7.6109999999999997E-2</v>
      </c>
      <c r="U598" s="328"/>
      <c r="V598" s="1" t="str">
        <f t="shared" si="7"/>
        <v/>
      </c>
      <c r="AR598" s="118" t="s">
        <v>88</v>
      </c>
      <c r="AT598" s="125" t="s">
        <v>74</v>
      </c>
      <c r="AU598" s="125" t="s">
        <v>82</v>
      </c>
      <c r="AY598" s="118" t="s">
        <v>148</v>
      </c>
      <c r="BK598" s="126">
        <f>SUM(BK599:BK640)</f>
        <v>0</v>
      </c>
    </row>
    <row r="599" spans="2:65" s="1" customFormat="1" ht="16.5" customHeight="1" x14ac:dyDescent="0.2">
      <c r="B599" s="33"/>
      <c r="C599" s="129" t="s">
        <v>879</v>
      </c>
      <c r="D599" s="129" t="s">
        <v>151</v>
      </c>
      <c r="E599" s="130" t="s">
        <v>880</v>
      </c>
      <c r="F599" s="131" t="s">
        <v>881</v>
      </c>
      <c r="G599" s="132" t="s">
        <v>174</v>
      </c>
      <c r="H599" s="133">
        <v>23.34</v>
      </c>
      <c r="I599" s="134"/>
      <c r="J599" s="135">
        <f>ROUND(I599*H599,2)</f>
        <v>0</v>
      </c>
      <c r="K599" s="131" t="s">
        <v>155</v>
      </c>
      <c r="L599" s="33"/>
      <c r="M599" s="136" t="s">
        <v>19</v>
      </c>
      <c r="N599" s="137" t="s">
        <v>47</v>
      </c>
      <c r="P599" s="138">
        <f>O599*H599</f>
        <v>0</v>
      </c>
      <c r="Q599" s="138">
        <v>0</v>
      </c>
      <c r="R599" s="138">
        <f>Q599*H599</f>
        <v>0</v>
      </c>
      <c r="S599" s="138">
        <v>3.0000000000000001E-3</v>
      </c>
      <c r="T599" s="138">
        <f>S599*H599</f>
        <v>7.0019999999999999E-2</v>
      </c>
      <c r="U599" s="329" t="s">
        <v>19</v>
      </c>
      <c r="V599" s="1" t="str">
        <f t="shared" si="7"/>
        <v/>
      </c>
      <c r="AR599" s="140" t="s">
        <v>255</v>
      </c>
      <c r="AT599" s="140" t="s">
        <v>151</v>
      </c>
      <c r="AU599" s="140" t="s">
        <v>88</v>
      </c>
      <c r="AY599" s="18" t="s">
        <v>148</v>
      </c>
      <c r="BE599" s="141">
        <f>IF(N599="základní",J599,0)</f>
        <v>0</v>
      </c>
      <c r="BF599" s="141">
        <f>IF(N599="snížená",J599,0)</f>
        <v>0</v>
      </c>
      <c r="BG599" s="141">
        <f>IF(N599="zákl. přenesená",J599,0)</f>
        <v>0</v>
      </c>
      <c r="BH599" s="141">
        <f>IF(N599="sníž. přenesená",J599,0)</f>
        <v>0</v>
      </c>
      <c r="BI599" s="141">
        <f>IF(N599="nulová",J599,0)</f>
        <v>0</v>
      </c>
      <c r="BJ599" s="18" t="s">
        <v>88</v>
      </c>
      <c r="BK599" s="141">
        <f>ROUND(I599*H599,2)</f>
        <v>0</v>
      </c>
      <c r="BL599" s="18" t="s">
        <v>255</v>
      </c>
      <c r="BM599" s="140" t="s">
        <v>882</v>
      </c>
    </row>
    <row r="600" spans="2:65" s="1" customFormat="1" ht="11.25" x14ac:dyDescent="0.2">
      <c r="B600" s="33"/>
      <c r="D600" s="142" t="s">
        <v>158</v>
      </c>
      <c r="F600" s="143" t="s">
        <v>883</v>
      </c>
      <c r="I600" s="144"/>
      <c r="L600" s="33"/>
      <c r="M600" s="145"/>
      <c r="U600" s="330"/>
      <c r="V600" s="1" t="str">
        <f t="shared" si="7"/>
        <v/>
      </c>
      <c r="AT600" s="18" t="s">
        <v>158</v>
      </c>
      <c r="AU600" s="18" t="s">
        <v>88</v>
      </c>
    </row>
    <row r="601" spans="2:65" s="12" customFormat="1" ht="11.25" x14ac:dyDescent="0.2">
      <c r="B601" s="146"/>
      <c r="D601" s="147" t="s">
        <v>160</v>
      </c>
      <c r="E601" s="148" t="s">
        <v>19</v>
      </c>
      <c r="F601" s="149" t="s">
        <v>884</v>
      </c>
      <c r="H601" s="148" t="s">
        <v>19</v>
      </c>
      <c r="I601" s="150"/>
      <c r="L601" s="146"/>
      <c r="M601" s="151"/>
      <c r="U601" s="331"/>
      <c r="V601" s="1" t="str">
        <f t="shared" si="7"/>
        <v/>
      </c>
      <c r="AT601" s="148" t="s">
        <v>160</v>
      </c>
      <c r="AU601" s="148" t="s">
        <v>88</v>
      </c>
      <c r="AV601" s="12" t="s">
        <v>82</v>
      </c>
      <c r="AW601" s="12" t="s">
        <v>36</v>
      </c>
      <c r="AX601" s="12" t="s">
        <v>75</v>
      </c>
      <c r="AY601" s="148" t="s">
        <v>148</v>
      </c>
    </row>
    <row r="602" spans="2:65" s="13" customFormat="1" ht="11.25" x14ac:dyDescent="0.2">
      <c r="B602" s="152"/>
      <c r="D602" s="147" t="s">
        <v>160</v>
      </c>
      <c r="E602" s="153" t="s">
        <v>19</v>
      </c>
      <c r="F602" s="154" t="s">
        <v>885</v>
      </c>
      <c r="H602" s="155">
        <v>15.86</v>
      </c>
      <c r="I602" s="156"/>
      <c r="L602" s="152"/>
      <c r="M602" s="157"/>
      <c r="U602" s="332"/>
      <c r="V602" s="1" t="str">
        <f t="shared" si="7"/>
        <v/>
      </c>
      <c r="AT602" s="153" t="s">
        <v>160</v>
      </c>
      <c r="AU602" s="153" t="s">
        <v>88</v>
      </c>
      <c r="AV602" s="13" t="s">
        <v>88</v>
      </c>
      <c r="AW602" s="13" t="s">
        <v>36</v>
      </c>
      <c r="AX602" s="13" t="s">
        <v>75</v>
      </c>
      <c r="AY602" s="153" t="s">
        <v>148</v>
      </c>
    </row>
    <row r="603" spans="2:65" s="13" customFormat="1" ht="11.25" x14ac:dyDescent="0.2">
      <c r="B603" s="152"/>
      <c r="D603" s="147" t="s">
        <v>160</v>
      </c>
      <c r="E603" s="153" t="s">
        <v>19</v>
      </c>
      <c r="F603" s="154" t="s">
        <v>886</v>
      </c>
      <c r="H603" s="155">
        <v>2.62</v>
      </c>
      <c r="I603" s="156"/>
      <c r="L603" s="152"/>
      <c r="M603" s="157"/>
      <c r="U603" s="332"/>
      <c r="V603" s="1" t="str">
        <f t="shared" si="7"/>
        <v/>
      </c>
      <c r="AT603" s="153" t="s">
        <v>160</v>
      </c>
      <c r="AU603" s="153" t="s">
        <v>88</v>
      </c>
      <c r="AV603" s="13" t="s">
        <v>88</v>
      </c>
      <c r="AW603" s="13" t="s">
        <v>36</v>
      </c>
      <c r="AX603" s="13" t="s">
        <v>75</v>
      </c>
      <c r="AY603" s="153" t="s">
        <v>148</v>
      </c>
    </row>
    <row r="604" spans="2:65" s="13" customFormat="1" ht="11.25" x14ac:dyDescent="0.2">
      <c r="B604" s="152"/>
      <c r="D604" s="147" t="s">
        <v>160</v>
      </c>
      <c r="E604" s="153" t="s">
        <v>19</v>
      </c>
      <c r="F604" s="154" t="s">
        <v>887</v>
      </c>
      <c r="H604" s="155">
        <v>4.8600000000000003</v>
      </c>
      <c r="I604" s="156"/>
      <c r="L604" s="152"/>
      <c r="M604" s="157"/>
      <c r="U604" s="332"/>
      <c r="V604" s="1" t="str">
        <f t="shared" si="7"/>
        <v/>
      </c>
      <c r="AT604" s="153" t="s">
        <v>160</v>
      </c>
      <c r="AU604" s="153" t="s">
        <v>88</v>
      </c>
      <c r="AV604" s="13" t="s">
        <v>88</v>
      </c>
      <c r="AW604" s="13" t="s">
        <v>36</v>
      </c>
      <c r="AX604" s="13" t="s">
        <v>75</v>
      </c>
      <c r="AY604" s="153" t="s">
        <v>148</v>
      </c>
    </row>
    <row r="605" spans="2:65" s="14" customFormat="1" ht="11.25" x14ac:dyDescent="0.2">
      <c r="B605" s="158"/>
      <c r="D605" s="147" t="s">
        <v>160</v>
      </c>
      <c r="E605" s="159" t="s">
        <v>19</v>
      </c>
      <c r="F605" s="160" t="s">
        <v>163</v>
      </c>
      <c r="H605" s="161">
        <v>23.34</v>
      </c>
      <c r="I605" s="162"/>
      <c r="L605" s="158"/>
      <c r="M605" s="163"/>
      <c r="U605" s="333"/>
      <c r="V605" s="1" t="str">
        <f t="shared" si="7"/>
        <v/>
      </c>
      <c r="AT605" s="159" t="s">
        <v>160</v>
      </c>
      <c r="AU605" s="159" t="s">
        <v>88</v>
      </c>
      <c r="AV605" s="14" t="s">
        <v>156</v>
      </c>
      <c r="AW605" s="14" t="s">
        <v>36</v>
      </c>
      <c r="AX605" s="14" t="s">
        <v>82</v>
      </c>
      <c r="AY605" s="159" t="s">
        <v>148</v>
      </c>
    </row>
    <row r="606" spans="2:65" s="1" customFormat="1" ht="16.5" customHeight="1" x14ac:dyDescent="0.2">
      <c r="B606" s="33"/>
      <c r="C606" s="129" t="s">
        <v>888</v>
      </c>
      <c r="D606" s="129" t="s">
        <v>151</v>
      </c>
      <c r="E606" s="130" t="s">
        <v>889</v>
      </c>
      <c r="F606" s="131" t="s">
        <v>890</v>
      </c>
      <c r="G606" s="132" t="s">
        <v>336</v>
      </c>
      <c r="H606" s="133">
        <v>20.3</v>
      </c>
      <c r="I606" s="134"/>
      <c r="J606" s="135">
        <f>ROUND(I606*H606,2)</f>
        <v>0</v>
      </c>
      <c r="K606" s="131" t="s">
        <v>155</v>
      </c>
      <c r="L606" s="33"/>
      <c r="M606" s="136" t="s">
        <v>19</v>
      </c>
      <c r="N606" s="137" t="s">
        <v>47</v>
      </c>
      <c r="P606" s="138">
        <f>O606*H606</f>
        <v>0</v>
      </c>
      <c r="Q606" s="138">
        <v>0</v>
      </c>
      <c r="R606" s="138">
        <f>Q606*H606</f>
        <v>0</v>
      </c>
      <c r="S606" s="138">
        <v>2.9999999999999997E-4</v>
      </c>
      <c r="T606" s="138">
        <f>S606*H606</f>
        <v>6.0899999999999999E-3</v>
      </c>
      <c r="U606" s="329" t="s">
        <v>19</v>
      </c>
      <c r="V606" s="1" t="str">
        <f t="shared" si="7"/>
        <v/>
      </c>
      <c r="AR606" s="140" t="s">
        <v>255</v>
      </c>
      <c r="AT606" s="140" t="s">
        <v>151</v>
      </c>
      <c r="AU606" s="140" t="s">
        <v>88</v>
      </c>
      <c r="AY606" s="18" t="s">
        <v>148</v>
      </c>
      <c r="BE606" s="141">
        <f>IF(N606="základní",J606,0)</f>
        <v>0</v>
      </c>
      <c r="BF606" s="141">
        <f>IF(N606="snížená",J606,0)</f>
        <v>0</v>
      </c>
      <c r="BG606" s="141">
        <f>IF(N606="zákl. přenesená",J606,0)</f>
        <v>0</v>
      </c>
      <c r="BH606" s="141">
        <f>IF(N606="sníž. přenesená",J606,0)</f>
        <v>0</v>
      </c>
      <c r="BI606" s="141">
        <f>IF(N606="nulová",J606,0)</f>
        <v>0</v>
      </c>
      <c r="BJ606" s="18" t="s">
        <v>88</v>
      </c>
      <c r="BK606" s="141">
        <f>ROUND(I606*H606,2)</f>
        <v>0</v>
      </c>
      <c r="BL606" s="18" t="s">
        <v>255</v>
      </c>
      <c r="BM606" s="140" t="s">
        <v>891</v>
      </c>
    </row>
    <row r="607" spans="2:65" s="1" customFormat="1" ht="11.25" x14ac:dyDescent="0.2">
      <c r="B607" s="33"/>
      <c r="D607" s="142" t="s">
        <v>158</v>
      </c>
      <c r="F607" s="143" t="s">
        <v>892</v>
      </c>
      <c r="I607" s="144"/>
      <c r="L607" s="33"/>
      <c r="M607" s="145"/>
      <c r="U607" s="330"/>
      <c r="V607" s="1" t="str">
        <f t="shared" si="7"/>
        <v/>
      </c>
      <c r="AT607" s="18" t="s">
        <v>158</v>
      </c>
      <c r="AU607" s="18" t="s">
        <v>88</v>
      </c>
    </row>
    <row r="608" spans="2:65" s="12" customFormat="1" ht="11.25" x14ac:dyDescent="0.2">
      <c r="B608" s="146"/>
      <c r="D608" s="147" t="s">
        <v>160</v>
      </c>
      <c r="E608" s="148" t="s">
        <v>19</v>
      </c>
      <c r="F608" s="149" t="s">
        <v>338</v>
      </c>
      <c r="H608" s="148" t="s">
        <v>19</v>
      </c>
      <c r="I608" s="150"/>
      <c r="L608" s="146"/>
      <c r="M608" s="151"/>
      <c r="U608" s="331"/>
      <c r="V608" s="1" t="str">
        <f t="shared" si="7"/>
        <v/>
      </c>
      <c r="AT608" s="148" t="s">
        <v>160</v>
      </c>
      <c r="AU608" s="148" t="s">
        <v>88</v>
      </c>
      <c r="AV608" s="12" t="s">
        <v>82</v>
      </c>
      <c r="AW608" s="12" t="s">
        <v>36</v>
      </c>
      <c r="AX608" s="12" t="s">
        <v>75</v>
      </c>
      <c r="AY608" s="148" t="s">
        <v>148</v>
      </c>
    </row>
    <row r="609" spans="2:65" s="13" customFormat="1" ht="11.25" x14ac:dyDescent="0.2">
      <c r="B609" s="152"/>
      <c r="D609" s="147" t="s">
        <v>160</v>
      </c>
      <c r="E609" s="153" t="s">
        <v>19</v>
      </c>
      <c r="F609" s="154" t="s">
        <v>893</v>
      </c>
      <c r="H609" s="155">
        <v>10.8</v>
      </c>
      <c r="I609" s="156"/>
      <c r="L609" s="152"/>
      <c r="M609" s="157"/>
      <c r="U609" s="332"/>
      <c r="V609" s="1" t="str">
        <f t="shared" si="7"/>
        <v/>
      </c>
      <c r="AT609" s="153" t="s">
        <v>160</v>
      </c>
      <c r="AU609" s="153" t="s">
        <v>88</v>
      </c>
      <c r="AV609" s="13" t="s">
        <v>88</v>
      </c>
      <c r="AW609" s="13" t="s">
        <v>36</v>
      </c>
      <c r="AX609" s="13" t="s">
        <v>75</v>
      </c>
      <c r="AY609" s="153" t="s">
        <v>148</v>
      </c>
    </row>
    <row r="610" spans="2:65" s="13" customFormat="1" ht="11.25" x14ac:dyDescent="0.2">
      <c r="B610" s="152"/>
      <c r="D610" s="147" t="s">
        <v>160</v>
      </c>
      <c r="E610" s="153" t="s">
        <v>19</v>
      </c>
      <c r="F610" s="154" t="s">
        <v>894</v>
      </c>
      <c r="H610" s="155">
        <v>3.85</v>
      </c>
      <c r="I610" s="156"/>
      <c r="L610" s="152"/>
      <c r="M610" s="157"/>
      <c r="U610" s="332"/>
      <c r="V610" s="1" t="str">
        <f t="shared" si="7"/>
        <v/>
      </c>
      <c r="AT610" s="153" t="s">
        <v>160</v>
      </c>
      <c r="AU610" s="153" t="s">
        <v>88</v>
      </c>
      <c r="AV610" s="13" t="s">
        <v>88</v>
      </c>
      <c r="AW610" s="13" t="s">
        <v>36</v>
      </c>
      <c r="AX610" s="13" t="s">
        <v>75</v>
      </c>
      <c r="AY610" s="153" t="s">
        <v>148</v>
      </c>
    </row>
    <row r="611" spans="2:65" s="13" customFormat="1" ht="11.25" x14ac:dyDescent="0.2">
      <c r="B611" s="152"/>
      <c r="D611" s="147" t="s">
        <v>160</v>
      </c>
      <c r="E611" s="153" t="s">
        <v>19</v>
      </c>
      <c r="F611" s="154" t="s">
        <v>895</v>
      </c>
      <c r="H611" s="155">
        <v>5.65</v>
      </c>
      <c r="I611" s="156"/>
      <c r="L611" s="152"/>
      <c r="M611" s="157"/>
      <c r="U611" s="332"/>
      <c r="V611" s="1" t="str">
        <f t="shared" si="7"/>
        <v/>
      </c>
      <c r="AT611" s="153" t="s">
        <v>160</v>
      </c>
      <c r="AU611" s="153" t="s">
        <v>88</v>
      </c>
      <c r="AV611" s="13" t="s">
        <v>88</v>
      </c>
      <c r="AW611" s="13" t="s">
        <v>36</v>
      </c>
      <c r="AX611" s="13" t="s">
        <v>75</v>
      </c>
      <c r="AY611" s="153" t="s">
        <v>148</v>
      </c>
    </row>
    <row r="612" spans="2:65" s="14" customFormat="1" ht="11.25" x14ac:dyDescent="0.2">
      <c r="B612" s="158"/>
      <c r="D612" s="147" t="s">
        <v>160</v>
      </c>
      <c r="E612" s="159" t="s">
        <v>19</v>
      </c>
      <c r="F612" s="160" t="s">
        <v>163</v>
      </c>
      <c r="H612" s="161">
        <v>20.3</v>
      </c>
      <c r="I612" s="162"/>
      <c r="L612" s="158"/>
      <c r="M612" s="163"/>
      <c r="U612" s="333"/>
      <c r="V612" s="1" t="str">
        <f t="shared" si="7"/>
        <v/>
      </c>
      <c r="AT612" s="159" t="s">
        <v>160</v>
      </c>
      <c r="AU612" s="159" t="s">
        <v>88</v>
      </c>
      <c r="AV612" s="14" t="s">
        <v>156</v>
      </c>
      <c r="AW612" s="14" t="s">
        <v>36</v>
      </c>
      <c r="AX612" s="14" t="s">
        <v>82</v>
      </c>
      <c r="AY612" s="159" t="s">
        <v>148</v>
      </c>
    </row>
    <row r="613" spans="2:65" s="1" customFormat="1" ht="16.5" customHeight="1" x14ac:dyDescent="0.2">
      <c r="B613" s="33"/>
      <c r="C613" s="129" t="s">
        <v>896</v>
      </c>
      <c r="D613" s="129" t="s">
        <v>151</v>
      </c>
      <c r="E613" s="130" t="s">
        <v>897</v>
      </c>
      <c r="F613" s="131" t="s">
        <v>898</v>
      </c>
      <c r="G613" s="132" t="s">
        <v>174</v>
      </c>
      <c r="H613" s="133">
        <v>35.24</v>
      </c>
      <c r="I613" s="134"/>
      <c r="J613" s="135">
        <f>ROUND(I613*H613,2)</f>
        <v>0</v>
      </c>
      <c r="K613" s="131" t="s">
        <v>155</v>
      </c>
      <c r="L613" s="33"/>
      <c r="M613" s="136" t="s">
        <v>19</v>
      </c>
      <c r="N613" s="137" t="s">
        <v>47</v>
      </c>
      <c r="P613" s="138">
        <f>O613*H613</f>
        <v>0</v>
      </c>
      <c r="Q613" s="138">
        <v>2.0000000000000001E-4</v>
      </c>
      <c r="R613" s="138">
        <f>Q613*H613</f>
        <v>7.0480000000000004E-3</v>
      </c>
      <c r="S613" s="138">
        <v>0</v>
      </c>
      <c r="T613" s="138">
        <f>S613*H613</f>
        <v>0</v>
      </c>
      <c r="U613" s="329" t="s">
        <v>19</v>
      </c>
      <c r="V613" s="1" t="str">
        <f t="shared" si="7"/>
        <v/>
      </c>
      <c r="AR613" s="140" t="s">
        <v>255</v>
      </c>
      <c r="AT613" s="140" t="s">
        <v>151</v>
      </c>
      <c r="AU613" s="140" t="s">
        <v>88</v>
      </c>
      <c r="AY613" s="18" t="s">
        <v>148</v>
      </c>
      <c r="BE613" s="141">
        <f>IF(N613="základní",J613,0)</f>
        <v>0</v>
      </c>
      <c r="BF613" s="141">
        <f>IF(N613="snížená",J613,0)</f>
        <v>0</v>
      </c>
      <c r="BG613" s="141">
        <f>IF(N613="zákl. přenesená",J613,0)</f>
        <v>0</v>
      </c>
      <c r="BH613" s="141">
        <f>IF(N613="sníž. přenesená",J613,0)</f>
        <v>0</v>
      </c>
      <c r="BI613" s="141">
        <f>IF(N613="nulová",J613,0)</f>
        <v>0</v>
      </c>
      <c r="BJ613" s="18" t="s">
        <v>88</v>
      </c>
      <c r="BK613" s="141">
        <f>ROUND(I613*H613,2)</f>
        <v>0</v>
      </c>
      <c r="BL613" s="18" t="s">
        <v>255</v>
      </c>
      <c r="BM613" s="140" t="s">
        <v>899</v>
      </c>
    </row>
    <row r="614" spans="2:65" s="1" customFormat="1" ht="11.25" x14ac:dyDescent="0.2">
      <c r="B614" s="33"/>
      <c r="D614" s="142" t="s">
        <v>158</v>
      </c>
      <c r="F614" s="143" t="s">
        <v>900</v>
      </c>
      <c r="I614" s="144"/>
      <c r="L614" s="33"/>
      <c r="M614" s="145"/>
      <c r="U614" s="330"/>
      <c r="V614" s="1" t="str">
        <f t="shared" si="7"/>
        <v/>
      </c>
      <c r="AT614" s="18" t="s">
        <v>158</v>
      </c>
      <c r="AU614" s="18" t="s">
        <v>88</v>
      </c>
    </row>
    <row r="615" spans="2:65" s="1" customFormat="1" ht="16.5" customHeight="1" x14ac:dyDescent="0.2">
      <c r="B615" s="33"/>
      <c r="C615" s="129" t="s">
        <v>901</v>
      </c>
      <c r="D615" s="129" t="s">
        <v>151</v>
      </c>
      <c r="E615" s="130" t="s">
        <v>902</v>
      </c>
      <c r="F615" s="131" t="s">
        <v>903</v>
      </c>
      <c r="G615" s="132" t="s">
        <v>174</v>
      </c>
      <c r="H615" s="133">
        <v>35.24</v>
      </c>
      <c r="I615" s="134"/>
      <c r="J615" s="135">
        <f>ROUND(I615*H615,2)</f>
        <v>0</v>
      </c>
      <c r="K615" s="131" t="s">
        <v>155</v>
      </c>
      <c r="L615" s="33"/>
      <c r="M615" s="136" t="s">
        <v>19</v>
      </c>
      <c r="N615" s="137" t="s">
        <v>47</v>
      </c>
      <c r="P615" s="138">
        <f>O615*H615</f>
        <v>0</v>
      </c>
      <c r="Q615" s="138">
        <v>2.9999999999999997E-4</v>
      </c>
      <c r="R615" s="138">
        <f>Q615*H615</f>
        <v>1.0572E-2</v>
      </c>
      <c r="S615" s="138">
        <v>0</v>
      </c>
      <c r="T615" s="138">
        <f>S615*H615</f>
        <v>0</v>
      </c>
      <c r="U615" s="329" t="s">
        <v>19</v>
      </c>
      <c r="V615" s="1" t="str">
        <f t="shared" si="7"/>
        <v/>
      </c>
      <c r="AR615" s="140" t="s">
        <v>255</v>
      </c>
      <c r="AT615" s="140" t="s">
        <v>151</v>
      </c>
      <c r="AU615" s="140" t="s">
        <v>88</v>
      </c>
      <c r="AY615" s="18" t="s">
        <v>148</v>
      </c>
      <c r="BE615" s="141">
        <f>IF(N615="základní",J615,0)</f>
        <v>0</v>
      </c>
      <c r="BF615" s="141">
        <f>IF(N615="snížená",J615,0)</f>
        <v>0</v>
      </c>
      <c r="BG615" s="141">
        <f>IF(N615="zákl. přenesená",J615,0)</f>
        <v>0</v>
      </c>
      <c r="BH615" s="141">
        <f>IF(N615="sníž. přenesená",J615,0)</f>
        <v>0</v>
      </c>
      <c r="BI615" s="141">
        <f>IF(N615="nulová",J615,0)</f>
        <v>0</v>
      </c>
      <c r="BJ615" s="18" t="s">
        <v>88</v>
      </c>
      <c r="BK615" s="141">
        <f>ROUND(I615*H615,2)</f>
        <v>0</v>
      </c>
      <c r="BL615" s="18" t="s">
        <v>255</v>
      </c>
      <c r="BM615" s="140" t="s">
        <v>904</v>
      </c>
    </row>
    <row r="616" spans="2:65" s="1" customFormat="1" ht="11.25" x14ac:dyDescent="0.2">
      <c r="B616" s="33"/>
      <c r="D616" s="142" t="s">
        <v>158</v>
      </c>
      <c r="F616" s="143" t="s">
        <v>905</v>
      </c>
      <c r="I616" s="144"/>
      <c r="L616" s="33"/>
      <c r="M616" s="145"/>
      <c r="U616" s="330"/>
      <c r="V616" s="1" t="str">
        <f t="shared" si="7"/>
        <v/>
      </c>
      <c r="AT616" s="18" t="s">
        <v>158</v>
      </c>
      <c r="AU616" s="18" t="s">
        <v>88</v>
      </c>
    </row>
    <row r="617" spans="2:65" s="12" customFormat="1" ht="11.25" x14ac:dyDescent="0.2">
      <c r="B617" s="146"/>
      <c r="D617" s="147" t="s">
        <v>160</v>
      </c>
      <c r="E617" s="148" t="s">
        <v>19</v>
      </c>
      <c r="F617" s="149" t="s">
        <v>530</v>
      </c>
      <c r="H617" s="148" t="s">
        <v>19</v>
      </c>
      <c r="I617" s="150"/>
      <c r="L617" s="146"/>
      <c r="M617" s="151"/>
      <c r="U617" s="331"/>
      <c r="V617" s="1" t="str">
        <f t="shared" si="7"/>
        <v/>
      </c>
      <c r="AT617" s="148" t="s">
        <v>160</v>
      </c>
      <c r="AU617" s="148" t="s">
        <v>88</v>
      </c>
      <c r="AV617" s="12" t="s">
        <v>82</v>
      </c>
      <c r="AW617" s="12" t="s">
        <v>36</v>
      </c>
      <c r="AX617" s="12" t="s">
        <v>75</v>
      </c>
      <c r="AY617" s="148" t="s">
        <v>148</v>
      </c>
    </row>
    <row r="618" spans="2:65" s="13" customFormat="1" ht="11.25" x14ac:dyDescent="0.2">
      <c r="B618" s="152"/>
      <c r="D618" s="147" t="s">
        <v>160</v>
      </c>
      <c r="E618" s="153" t="s">
        <v>19</v>
      </c>
      <c r="F618" s="154" t="s">
        <v>224</v>
      </c>
      <c r="H618" s="155">
        <v>14.64</v>
      </c>
      <c r="I618" s="156"/>
      <c r="L618" s="152"/>
      <c r="M618" s="157"/>
      <c r="U618" s="332"/>
      <c r="V618" s="1" t="str">
        <f t="shared" ref="V618:V681" si="8">IF(U618="investice",J618,"")</f>
        <v/>
      </c>
      <c r="AT618" s="153" t="s">
        <v>160</v>
      </c>
      <c r="AU618" s="153" t="s">
        <v>88</v>
      </c>
      <c r="AV618" s="13" t="s">
        <v>88</v>
      </c>
      <c r="AW618" s="13" t="s">
        <v>36</v>
      </c>
      <c r="AX618" s="13" t="s">
        <v>75</v>
      </c>
      <c r="AY618" s="153" t="s">
        <v>148</v>
      </c>
    </row>
    <row r="619" spans="2:65" s="13" customFormat="1" ht="11.25" x14ac:dyDescent="0.2">
      <c r="B619" s="152"/>
      <c r="D619" s="147" t="s">
        <v>160</v>
      </c>
      <c r="E619" s="153" t="s">
        <v>19</v>
      </c>
      <c r="F619" s="154" t="s">
        <v>225</v>
      </c>
      <c r="H619" s="155">
        <v>20.6</v>
      </c>
      <c r="I619" s="156"/>
      <c r="L619" s="152"/>
      <c r="M619" s="157"/>
      <c r="U619" s="332"/>
      <c r="V619" s="1" t="str">
        <f t="shared" si="8"/>
        <v/>
      </c>
      <c r="AT619" s="153" t="s">
        <v>160</v>
      </c>
      <c r="AU619" s="153" t="s">
        <v>88</v>
      </c>
      <c r="AV619" s="13" t="s">
        <v>88</v>
      </c>
      <c r="AW619" s="13" t="s">
        <v>36</v>
      </c>
      <c r="AX619" s="13" t="s">
        <v>75</v>
      </c>
      <c r="AY619" s="153" t="s">
        <v>148</v>
      </c>
    </row>
    <row r="620" spans="2:65" s="14" customFormat="1" ht="11.25" x14ac:dyDescent="0.2">
      <c r="B620" s="158"/>
      <c r="D620" s="147" t="s">
        <v>160</v>
      </c>
      <c r="E620" s="159" t="s">
        <v>19</v>
      </c>
      <c r="F620" s="160" t="s">
        <v>163</v>
      </c>
      <c r="H620" s="161">
        <v>35.24</v>
      </c>
      <c r="I620" s="162"/>
      <c r="L620" s="158"/>
      <c r="M620" s="163"/>
      <c r="U620" s="333"/>
      <c r="V620" s="1" t="str">
        <f t="shared" si="8"/>
        <v/>
      </c>
      <c r="AT620" s="159" t="s">
        <v>160</v>
      </c>
      <c r="AU620" s="159" t="s">
        <v>88</v>
      </c>
      <c r="AV620" s="14" t="s">
        <v>156</v>
      </c>
      <c r="AW620" s="14" t="s">
        <v>36</v>
      </c>
      <c r="AX620" s="14" t="s">
        <v>82</v>
      </c>
      <c r="AY620" s="159" t="s">
        <v>148</v>
      </c>
    </row>
    <row r="621" spans="2:65" s="1" customFormat="1" ht="24.2" customHeight="1" x14ac:dyDescent="0.2">
      <c r="B621" s="33"/>
      <c r="C621" s="171" t="s">
        <v>906</v>
      </c>
      <c r="D621" s="171" t="s">
        <v>532</v>
      </c>
      <c r="E621" s="172" t="s">
        <v>907</v>
      </c>
      <c r="F621" s="173" t="s">
        <v>908</v>
      </c>
      <c r="G621" s="174" t="s">
        <v>174</v>
      </c>
      <c r="H621" s="175">
        <v>38.764000000000003</v>
      </c>
      <c r="I621" s="176"/>
      <c r="J621" s="177">
        <f>ROUND(I621*H621,2)</f>
        <v>0</v>
      </c>
      <c r="K621" s="173" t="s">
        <v>19</v>
      </c>
      <c r="L621" s="178"/>
      <c r="M621" s="179" t="s">
        <v>19</v>
      </c>
      <c r="N621" s="180" t="s">
        <v>47</v>
      </c>
      <c r="P621" s="138">
        <f>O621*H621</f>
        <v>0</v>
      </c>
      <c r="Q621" s="138">
        <v>3.6800000000000001E-3</v>
      </c>
      <c r="R621" s="138">
        <f>Q621*H621</f>
        <v>0.14265152</v>
      </c>
      <c r="S621" s="138">
        <v>0</v>
      </c>
      <c r="T621" s="138">
        <f>S621*H621</f>
        <v>0</v>
      </c>
      <c r="U621" s="329" t="s">
        <v>19</v>
      </c>
      <c r="V621" s="1" t="str">
        <f t="shared" si="8"/>
        <v/>
      </c>
      <c r="AR621" s="140" t="s">
        <v>372</v>
      </c>
      <c r="AT621" s="140" t="s">
        <v>532</v>
      </c>
      <c r="AU621" s="140" t="s">
        <v>88</v>
      </c>
      <c r="AY621" s="18" t="s">
        <v>148</v>
      </c>
      <c r="BE621" s="141">
        <f>IF(N621="základní",J621,0)</f>
        <v>0</v>
      </c>
      <c r="BF621" s="141">
        <f>IF(N621="snížená",J621,0)</f>
        <v>0</v>
      </c>
      <c r="BG621" s="141">
        <f>IF(N621="zákl. přenesená",J621,0)</f>
        <v>0</v>
      </c>
      <c r="BH621" s="141">
        <f>IF(N621="sníž. přenesená",J621,0)</f>
        <v>0</v>
      </c>
      <c r="BI621" s="141">
        <f>IF(N621="nulová",J621,0)</f>
        <v>0</v>
      </c>
      <c r="BJ621" s="18" t="s">
        <v>88</v>
      </c>
      <c r="BK621" s="141">
        <f>ROUND(I621*H621,2)</f>
        <v>0</v>
      </c>
      <c r="BL621" s="18" t="s">
        <v>255</v>
      </c>
      <c r="BM621" s="140" t="s">
        <v>909</v>
      </c>
    </row>
    <row r="622" spans="2:65" s="13" customFormat="1" ht="11.25" x14ac:dyDescent="0.2">
      <c r="B622" s="152"/>
      <c r="D622" s="147" t="s">
        <v>160</v>
      </c>
      <c r="F622" s="154" t="s">
        <v>910</v>
      </c>
      <c r="H622" s="155">
        <v>38.764000000000003</v>
      </c>
      <c r="I622" s="156"/>
      <c r="L622" s="152"/>
      <c r="M622" s="157"/>
      <c r="U622" s="332"/>
      <c r="V622" s="1" t="str">
        <f t="shared" si="8"/>
        <v/>
      </c>
      <c r="AT622" s="153" t="s">
        <v>160</v>
      </c>
      <c r="AU622" s="153" t="s">
        <v>88</v>
      </c>
      <c r="AV622" s="13" t="s">
        <v>88</v>
      </c>
      <c r="AW622" s="13" t="s">
        <v>4</v>
      </c>
      <c r="AX622" s="13" t="s">
        <v>82</v>
      </c>
      <c r="AY622" s="153" t="s">
        <v>148</v>
      </c>
    </row>
    <row r="623" spans="2:65" s="1" customFormat="1" ht="16.5" customHeight="1" x14ac:dyDescent="0.2">
      <c r="B623" s="33"/>
      <c r="C623" s="129" t="s">
        <v>911</v>
      </c>
      <c r="D623" s="129" t="s">
        <v>151</v>
      </c>
      <c r="E623" s="130" t="s">
        <v>912</v>
      </c>
      <c r="F623" s="131" t="s">
        <v>913</v>
      </c>
      <c r="G623" s="132" t="s">
        <v>336</v>
      </c>
      <c r="H623" s="133">
        <v>35.200000000000003</v>
      </c>
      <c r="I623" s="134"/>
      <c r="J623" s="135">
        <f>ROUND(I623*H623,2)</f>
        <v>0</v>
      </c>
      <c r="K623" s="131" t="s">
        <v>155</v>
      </c>
      <c r="L623" s="33"/>
      <c r="M623" s="136" t="s">
        <v>19</v>
      </c>
      <c r="N623" s="137" t="s">
        <v>47</v>
      </c>
      <c r="P623" s="138">
        <f>O623*H623</f>
        <v>0</v>
      </c>
      <c r="Q623" s="138">
        <v>1.0000000000000001E-5</v>
      </c>
      <c r="R623" s="138">
        <f>Q623*H623</f>
        <v>3.5200000000000005E-4</v>
      </c>
      <c r="S623" s="138">
        <v>0</v>
      </c>
      <c r="T623" s="138">
        <f>S623*H623</f>
        <v>0</v>
      </c>
      <c r="U623" s="329" t="s">
        <v>19</v>
      </c>
      <c r="V623" s="1" t="str">
        <f t="shared" si="8"/>
        <v/>
      </c>
      <c r="AR623" s="140" t="s">
        <v>255</v>
      </c>
      <c r="AT623" s="140" t="s">
        <v>151</v>
      </c>
      <c r="AU623" s="140" t="s">
        <v>88</v>
      </c>
      <c r="AY623" s="18" t="s">
        <v>148</v>
      </c>
      <c r="BE623" s="141">
        <f>IF(N623="základní",J623,0)</f>
        <v>0</v>
      </c>
      <c r="BF623" s="141">
        <f>IF(N623="snížená",J623,0)</f>
        <v>0</v>
      </c>
      <c r="BG623" s="141">
        <f>IF(N623="zákl. přenesená",J623,0)</f>
        <v>0</v>
      </c>
      <c r="BH623" s="141">
        <f>IF(N623="sníž. přenesená",J623,0)</f>
        <v>0</v>
      </c>
      <c r="BI623" s="141">
        <f>IF(N623="nulová",J623,0)</f>
        <v>0</v>
      </c>
      <c r="BJ623" s="18" t="s">
        <v>88</v>
      </c>
      <c r="BK623" s="141">
        <f>ROUND(I623*H623,2)</f>
        <v>0</v>
      </c>
      <c r="BL623" s="18" t="s">
        <v>255</v>
      </c>
      <c r="BM623" s="140" t="s">
        <v>914</v>
      </c>
    </row>
    <row r="624" spans="2:65" s="1" customFormat="1" ht="11.25" x14ac:dyDescent="0.2">
      <c r="B624" s="33"/>
      <c r="D624" s="142" t="s">
        <v>158</v>
      </c>
      <c r="F624" s="143" t="s">
        <v>915</v>
      </c>
      <c r="I624" s="144"/>
      <c r="L624" s="33"/>
      <c r="M624" s="145"/>
      <c r="U624" s="330"/>
      <c r="V624" s="1" t="str">
        <f t="shared" si="8"/>
        <v/>
      </c>
      <c r="AT624" s="18" t="s">
        <v>158</v>
      </c>
      <c r="AU624" s="18" t="s">
        <v>88</v>
      </c>
    </row>
    <row r="625" spans="2:65" s="12" customFormat="1" ht="11.25" x14ac:dyDescent="0.2">
      <c r="B625" s="146"/>
      <c r="D625" s="147" t="s">
        <v>160</v>
      </c>
      <c r="E625" s="148" t="s">
        <v>19</v>
      </c>
      <c r="F625" s="149" t="s">
        <v>530</v>
      </c>
      <c r="H625" s="148" t="s">
        <v>19</v>
      </c>
      <c r="I625" s="150"/>
      <c r="L625" s="146"/>
      <c r="M625" s="151"/>
      <c r="U625" s="331"/>
      <c r="V625" s="1" t="str">
        <f t="shared" si="8"/>
        <v/>
      </c>
      <c r="AT625" s="148" t="s">
        <v>160</v>
      </c>
      <c r="AU625" s="148" t="s">
        <v>88</v>
      </c>
      <c r="AV625" s="12" t="s">
        <v>82</v>
      </c>
      <c r="AW625" s="12" t="s">
        <v>36</v>
      </c>
      <c r="AX625" s="12" t="s">
        <v>75</v>
      </c>
      <c r="AY625" s="148" t="s">
        <v>148</v>
      </c>
    </row>
    <row r="626" spans="2:65" s="13" customFormat="1" ht="11.25" x14ac:dyDescent="0.2">
      <c r="B626" s="152"/>
      <c r="D626" s="147" t="s">
        <v>160</v>
      </c>
      <c r="E626" s="153" t="s">
        <v>19</v>
      </c>
      <c r="F626" s="154" t="s">
        <v>916</v>
      </c>
      <c r="H626" s="155">
        <v>15.5</v>
      </c>
      <c r="I626" s="156"/>
      <c r="L626" s="152"/>
      <c r="M626" s="157"/>
      <c r="U626" s="332"/>
      <c r="V626" s="1" t="str">
        <f t="shared" si="8"/>
        <v/>
      </c>
      <c r="AT626" s="153" t="s">
        <v>160</v>
      </c>
      <c r="AU626" s="153" t="s">
        <v>88</v>
      </c>
      <c r="AV626" s="13" t="s">
        <v>88</v>
      </c>
      <c r="AW626" s="13" t="s">
        <v>36</v>
      </c>
      <c r="AX626" s="13" t="s">
        <v>75</v>
      </c>
      <c r="AY626" s="153" t="s">
        <v>148</v>
      </c>
    </row>
    <row r="627" spans="2:65" s="13" customFormat="1" ht="11.25" x14ac:dyDescent="0.2">
      <c r="B627" s="152"/>
      <c r="D627" s="147" t="s">
        <v>160</v>
      </c>
      <c r="E627" s="153" t="s">
        <v>19</v>
      </c>
      <c r="F627" s="154" t="s">
        <v>917</v>
      </c>
      <c r="H627" s="155">
        <v>19.7</v>
      </c>
      <c r="I627" s="156"/>
      <c r="L627" s="152"/>
      <c r="M627" s="157"/>
      <c r="U627" s="332"/>
      <c r="V627" s="1" t="str">
        <f t="shared" si="8"/>
        <v/>
      </c>
      <c r="AT627" s="153" t="s">
        <v>160</v>
      </c>
      <c r="AU627" s="153" t="s">
        <v>88</v>
      </c>
      <c r="AV627" s="13" t="s">
        <v>88</v>
      </c>
      <c r="AW627" s="13" t="s">
        <v>36</v>
      </c>
      <c r="AX627" s="13" t="s">
        <v>75</v>
      </c>
      <c r="AY627" s="153" t="s">
        <v>148</v>
      </c>
    </row>
    <row r="628" spans="2:65" s="14" customFormat="1" ht="11.25" x14ac:dyDescent="0.2">
      <c r="B628" s="158"/>
      <c r="D628" s="147" t="s">
        <v>160</v>
      </c>
      <c r="E628" s="159" t="s">
        <v>19</v>
      </c>
      <c r="F628" s="160" t="s">
        <v>163</v>
      </c>
      <c r="H628" s="161">
        <v>35.200000000000003</v>
      </c>
      <c r="I628" s="162"/>
      <c r="L628" s="158"/>
      <c r="M628" s="163"/>
      <c r="U628" s="333"/>
      <c r="V628" s="1" t="str">
        <f t="shared" si="8"/>
        <v/>
      </c>
      <c r="AT628" s="159" t="s">
        <v>160</v>
      </c>
      <c r="AU628" s="159" t="s">
        <v>88</v>
      </c>
      <c r="AV628" s="14" t="s">
        <v>156</v>
      </c>
      <c r="AW628" s="14" t="s">
        <v>36</v>
      </c>
      <c r="AX628" s="14" t="s">
        <v>82</v>
      </c>
      <c r="AY628" s="159" t="s">
        <v>148</v>
      </c>
    </row>
    <row r="629" spans="2:65" s="1" customFormat="1" ht="16.5" customHeight="1" x14ac:dyDescent="0.2">
      <c r="B629" s="33"/>
      <c r="C629" s="171" t="s">
        <v>918</v>
      </c>
      <c r="D629" s="171" t="s">
        <v>532</v>
      </c>
      <c r="E629" s="172" t="s">
        <v>919</v>
      </c>
      <c r="F629" s="173" t="s">
        <v>920</v>
      </c>
      <c r="G629" s="174" t="s">
        <v>336</v>
      </c>
      <c r="H629" s="175">
        <v>35.904000000000003</v>
      </c>
      <c r="I629" s="176"/>
      <c r="J629" s="177">
        <f>ROUND(I629*H629,2)</f>
        <v>0</v>
      </c>
      <c r="K629" s="173" t="s">
        <v>19</v>
      </c>
      <c r="L629" s="178"/>
      <c r="M629" s="179" t="s">
        <v>19</v>
      </c>
      <c r="N629" s="180" t="s">
        <v>47</v>
      </c>
      <c r="P629" s="138">
        <f>O629*H629</f>
        <v>0</v>
      </c>
      <c r="Q629" s="138">
        <v>2.7E-4</v>
      </c>
      <c r="R629" s="138">
        <f>Q629*H629</f>
        <v>9.6940800000000008E-3</v>
      </c>
      <c r="S629" s="138">
        <v>0</v>
      </c>
      <c r="T629" s="138">
        <f>S629*H629</f>
        <v>0</v>
      </c>
      <c r="U629" s="329" t="s">
        <v>19</v>
      </c>
      <c r="V629" s="1" t="str">
        <f t="shared" si="8"/>
        <v/>
      </c>
      <c r="AR629" s="140" t="s">
        <v>372</v>
      </c>
      <c r="AT629" s="140" t="s">
        <v>532</v>
      </c>
      <c r="AU629" s="140" t="s">
        <v>88</v>
      </c>
      <c r="AY629" s="18" t="s">
        <v>148</v>
      </c>
      <c r="BE629" s="141">
        <f>IF(N629="základní",J629,0)</f>
        <v>0</v>
      </c>
      <c r="BF629" s="141">
        <f>IF(N629="snížená",J629,0)</f>
        <v>0</v>
      </c>
      <c r="BG629" s="141">
        <f>IF(N629="zákl. přenesená",J629,0)</f>
        <v>0</v>
      </c>
      <c r="BH629" s="141">
        <f>IF(N629="sníž. přenesená",J629,0)</f>
        <v>0</v>
      </c>
      <c r="BI629" s="141">
        <f>IF(N629="nulová",J629,0)</f>
        <v>0</v>
      </c>
      <c r="BJ629" s="18" t="s">
        <v>88</v>
      </c>
      <c r="BK629" s="141">
        <f>ROUND(I629*H629,2)</f>
        <v>0</v>
      </c>
      <c r="BL629" s="18" t="s">
        <v>255</v>
      </c>
      <c r="BM629" s="140" t="s">
        <v>921</v>
      </c>
    </row>
    <row r="630" spans="2:65" s="13" customFormat="1" ht="11.25" x14ac:dyDescent="0.2">
      <c r="B630" s="152"/>
      <c r="D630" s="147" t="s">
        <v>160</v>
      </c>
      <c r="F630" s="154" t="s">
        <v>922</v>
      </c>
      <c r="H630" s="155">
        <v>35.904000000000003</v>
      </c>
      <c r="I630" s="156"/>
      <c r="L630" s="152"/>
      <c r="M630" s="157"/>
      <c r="U630" s="332"/>
      <c r="V630" s="1" t="str">
        <f t="shared" si="8"/>
        <v/>
      </c>
      <c r="AT630" s="153" t="s">
        <v>160</v>
      </c>
      <c r="AU630" s="153" t="s">
        <v>88</v>
      </c>
      <c r="AV630" s="13" t="s">
        <v>88</v>
      </c>
      <c r="AW630" s="13" t="s">
        <v>4</v>
      </c>
      <c r="AX630" s="13" t="s">
        <v>82</v>
      </c>
      <c r="AY630" s="153" t="s">
        <v>148</v>
      </c>
    </row>
    <row r="631" spans="2:65" s="1" customFormat="1" ht="16.5" customHeight="1" x14ac:dyDescent="0.2">
      <c r="B631" s="33"/>
      <c r="C631" s="129" t="s">
        <v>923</v>
      </c>
      <c r="D631" s="129" t="s">
        <v>151</v>
      </c>
      <c r="E631" s="130" t="s">
        <v>924</v>
      </c>
      <c r="F631" s="131" t="s">
        <v>925</v>
      </c>
      <c r="G631" s="132" t="s">
        <v>336</v>
      </c>
      <c r="H631" s="133">
        <v>2.2000000000000002</v>
      </c>
      <c r="I631" s="134"/>
      <c r="J631" s="135">
        <f>ROUND(I631*H631,2)</f>
        <v>0</v>
      </c>
      <c r="K631" s="131" t="s">
        <v>155</v>
      </c>
      <c r="L631" s="33"/>
      <c r="M631" s="136" t="s">
        <v>19</v>
      </c>
      <c r="N631" s="137" t="s">
        <v>47</v>
      </c>
      <c r="P631" s="138">
        <f>O631*H631</f>
        <v>0</v>
      </c>
      <c r="Q631" s="138">
        <v>0</v>
      </c>
      <c r="R631" s="138">
        <f>Q631*H631</f>
        <v>0</v>
      </c>
      <c r="S631" s="138">
        <v>0</v>
      </c>
      <c r="T631" s="138">
        <f>S631*H631</f>
        <v>0</v>
      </c>
      <c r="U631" s="329" t="s">
        <v>19</v>
      </c>
      <c r="V631" s="1" t="str">
        <f t="shared" si="8"/>
        <v/>
      </c>
      <c r="AR631" s="140" t="s">
        <v>255</v>
      </c>
      <c r="AT631" s="140" t="s">
        <v>151</v>
      </c>
      <c r="AU631" s="140" t="s">
        <v>88</v>
      </c>
      <c r="AY631" s="18" t="s">
        <v>148</v>
      </c>
      <c r="BE631" s="141">
        <f>IF(N631="základní",J631,0)</f>
        <v>0</v>
      </c>
      <c r="BF631" s="141">
        <f>IF(N631="snížená",J631,0)</f>
        <v>0</v>
      </c>
      <c r="BG631" s="141">
        <f>IF(N631="zákl. přenesená",J631,0)</f>
        <v>0</v>
      </c>
      <c r="BH631" s="141">
        <f>IF(N631="sníž. přenesená",J631,0)</f>
        <v>0</v>
      </c>
      <c r="BI631" s="141">
        <f>IF(N631="nulová",J631,0)</f>
        <v>0</v>
      </c>
      <c r="BJ631" s="18" t="s">
        <v>88</v>
      </c>
      <c r="BK631" s="141">
        <f>ROUND(I631*H631,2)</f>
        <v>0</v>
      </c>
      <c r="BL631" s="18" t="s">
        <v>255</v>
      </c>
      <c r="BM631" s="140" t="s">
        <v>926</v>
      </c>
    </row>
    <row r="632" spans="2:65" s="1" customFormat="1" ht="11.25" x14ac:dyDescent="0.2">
      <c r="B632" s="33"/>
      <c r="D632" s="142" t="s">
        <v>158</v>
      </c>
      <c r="F632" s="143" t="s">
        <v>927</v>
      </c>
      <c r="I632" s="144"/>
      <c r="L632" s="33"/>
      <c r="M632" s="145"/>
      <c r="U632" s="330"/>
      <c r="V632" s="1" t="str">
        <f t="shared" si="8"/>
        <v/>
      </c>
      <c r="AT632" s="18" t="s">
        <v>158</v>
      </c>
      <c r="AU632" s="18" t="s">
        <v>88</v>
      </c>
    </row>
    <row r="633" spans="2:65" s="12" customFormat="1" ht="11.25" x14ac:dyDescent="0.2">
      <c r="B633" s="146"/>
      <c r="D633" s="147" t="s">
        <v>160</v>
      </c>
      <c r="E633" s="148" t="s">
        <v>19</v>
      </c>
      <c r="F633" s="149" t="s">
        <v>928</v>
      </c>
      <c r="H633" s="148" t="s">
        <v>19</v>
      </c>
      <c r="I633" s="150"/>
      <c r="L633" s="146"/>
      <c r="M633" s="151"/>
      <c r="U633" s="331"/>
      <c r="V633" s="1" t="str">
        <f t="shared" si="8"/>
        <v/>
      </c>
      <c r="AT633" s="148" t="s">
        <v>160</v>
      </c>
      <c r="AU633" s="148" t="s">
        <v>88</v>
      </c>
      <c r="AV633" s="12" t="s">
        <v>82</v>
      </c>
      <c r="AW633" s="12" t="s">
        <v>36</v>
      </c>
      <c r="AX633" s="12" t="s">
        <v>75</v>
      </c>
      <c r="AY633" s="148" t="s">
        <v>148</v>
      </c>
    </row>
    <row r="634" spans="2:65" s="13" customFormat="1" ht="11.25" x14ac:dyDescent="0.2">
      <c r="B634" s="152"/>
      <c r="D634" s="147" t="s">
        <v>160</v>
      </c>
      <c r="E634" s="153" t="s">
        <v>19</v>
      </c>
      <c r="F634" s="154" t="s">
        <v>929</v>
      </c>
      <c r="H634" s="155">
        <v>1.4</v>
      </c>
      <c r="I634" s="156"/>
      <c r="L634" s="152"/>
      <c r="M634" s="157"/>
      <c r="U634" s="332"/>
      <c r="V634" s="1" t="str">
        <f t="shared" si="8"/>
        <v/>
      </c>
      <c r="AT634" s="153" t="s">
        <v>160</v>
      </c>
      <c r="AU634" s="153" t="s">
        <v>88</v>
      </c>
      <c r="AV634" s="13" t="s">
        <v>88</v>
      </c>
      <c r="AW634" s="13" t="s">
        <v>36</v>
      </c>
      <c r="AX634" s="13" t="s">
        <v>75</v>
      </c>
      <c r="AY634" s="153" t="s">
        <v>148</v>
      </c>
    </row>
    <row r="635" spans="2:65" s="13" customFormat="1" ht="11.25" x14ac:dyDescent="0.2">
      <c r="B635" s="152"/>
      <c r="D635" s="147" t="s">
        <v>160</v>
      </c>
      <c r="E635" s="153" t="s">
        <v>19</v>
      </c>
      <c r="F635" s="154" t="s">
        <v>930</v>
      </c>
      <c r="H635" s="155">
        <v>0.8</v>
      </c>
      <c r="I635" s="156"/>
      <c r="L635" s="152"/>
      <c r="M635" s="157"/>
      <c r="U635" s="332"/>
      <c r="V635" s="1" t="str">
        <f t="shared" si="8"/>
        <v/>
      </c>
      <c r="AT635" s="153" t="s">
        <v>160</v>
      </c>
      <c r="AU635" s="153" t="s">
        <v>88</v>
      </c>
      <c r="AV635" s="13" t="s">
        <v>88</v>
      </c>
      <c r="AW635" s="13" t="s">
        <v>36</v>
      </c>
      <c r="AX635" s="13" t="s">
        <v>75</v>
      </c>
      <c r="AY635" s="153" t="s">
        <v>148</v>
      </c>
    </row>
    <row r="636" spans="2:65" s="14" customFormat="1" ht="11.25" x14ac:dyDescent="0.2">
      <c r="B636" s="158"/>
      <c r="D636" s="147" t="s">
        <v>160</v>
      </c>
      <c r="E636" s="159" t="s">
        <v>19</v>
      </c>
      <c r="F636" s="160" t="s">
        <v>163</v>
      </c>
      <c r="H636" s="161">
        <v>2.2000000000000002</v>
      </c>
      <c r="I636" s="162"/>
      <c r="L636" s="158"/>
      <c r="M636" s="163"/>
      <c r="U636" s="333"/>
      <c r="V636" s="1" t="str">
        <f t="shared" si="8"/>
        <v/>
      </c>
      <c r="AT636" s="159" t="s">
        <v>160</v>
      </c>
      <c r="AU636" s="159" t="s">
        <v>88</v>
      </c>
      <c r="AV636" s="14" t="s">
        <v>156</v>
      </c>
      <c r="AW636" s="14" t="s">
        <v>36</v>
      </c>
      <c r="AX636" s="14" t="s">
        <v>82</v>
      </c>
      <c r="AY636" s="159" t="s">
        <v>148</v>
      </c>
    </row>
    <row r="637" spans="2:65" s="1" customFormat="1" ht="16.5" customHeight="1" x14ac:dyDescent="0.2">
      <c r="B637" s="33"/>
      <c r="C637" s="171" t="s">
        <v>931</v>
      </c>
      <c r="D637" s="171" t="s">
        <v>532</v>
      </c>
      <c r="E637" s="172" t="s">
        <v>932</v>
      </c>
      <c r="F637" s="173" t="s">
        <v>933</v>
      </c>
      <c r="G637" s="174" t="s">
        <v>336</v>
      </c>
      <c r="H637" s="175">
        <v>2.2440000000000002</v>
      </c>
      <c r="I637" s="176"/>
      <c r="J637" s="177">
        <f>ROUND(I637*H637,2)</f>
        <v>0</v>
      </c>
      <c r="K637" s="173" t="s">
        <v>19</v>
      </c>
      <c r="L637" s="178"/>
      <c r="M637" s="179" t="s">
        <v>19</v>
      </c>
      <c r="N637" s="180" t="s">
        <v>47</v>
      </c>
      <c r="P637" s="138">
        <f>O637*H637</f>
        <v>0</v>
      </c>
      <c r="Q637" s="138">
        <v>4.0000000000000002E-4</v>
      </c>
      <c r="R637" s="138">
        <f>Q637*H637</f>
        <v>8.9760000000000013E-4</v>
      </c>
      <c r="S637" s="138">
        <v>0</v>
      </c>
      <c r="T637" s="138">
        <f>S637*H637</f>
        <v>0</v>
      </c>
      <c r="U637" s="329" t="s">
        <v>19</v>
      </c>
      <c r="V637" s="1" t="str">
        <f t="shared" si="8"/>
        <v/>
      </c>
      <c r="AR637" s="140" t="s">
        <v>372</v>
      </c>
      <c r="AT637" s="140" t="s">
        <v>532</v>
      </c>
      <c r="AU637" s="140" t="s">
        <v>88</v>
      </c>
      <c r="AY637" s="18" t="s">
        <v>148</v>
      </c>
      <c r="BE637" s="141">
        <f>IF(N637="základní",J637,0)</f>
        <v>0</v>
      </c>
      <c r="BF637" s="141">
        <f>IF(N637="snížená",J637,0)</f>
        <v>0</v>
      </c>
      <c r="BG637" s="141">
        <f>IF(N637="zákl. přenesená",J637,0)</f>
        <v>0</v>
      </c>
      <c r="BH637" s="141">
        <f>IF(N637="sníž. přenesená",J637,0)</f>
        <v>0</v>
      </c>
      <c r="BI637" s="141">
        <f>IF(N637="nulová",J637,0)</f>
        <v>0</v>
      </c>
      <c r="BJ637" s="18" t="s">
        <v>88</v>
      </c>
      <c r="BK637" s="141">
        <f>ROUND(I637*H637,2)</f>
        <v>0</v>
      </c>
      <c r="BL637" s="18" t="s">
        <v>255</v>
      </c>
      <c r="BM637" s="140" t="s">
        <v>934</v>
      </c>
    </row>
    <row r="638" spans="2:65" s="13" customFormat="1" ht="11.25" x14ac:dyDescent="0.2">
      <c r="B638" s="152"/>
      <c r="D638" s="147" t="s">
        <v>160</v>
      </c>
      <c r="F638" s="154" t="s">
        <v>935</v>
      </c>
      <c r="H638" s="155">
        <v>2.2440000000000002</v>
      </c>
      <c r="I638" s="156"/>
      <c r="L638" s="152"/>
      <c r="M638" s="157"/>
      <c r="U638" s="332"/>
      <c r="V638" s="1" t="str">
        <f t="shared" si="8"/>
        <v/>
      </c>
      <c r="AT638" s="153" t="s">
        <v>160</v>
      </c>
      <c r="AU638" s="153" t="s">
        <v>88</v>
      </c>
      <c r="AV638" s="13" t="s">
        <v>88</v>
      </c>
      <c r="AW638" s="13" t="s">
        <v>4</v>
      </c>
      <c r="AX638" s="13" t="s">
        <v>82</v>
      </c>
      <c r="AY638" s="153" t="s">
        <v>148</v>
      </c>
    </row>
    <row r="639" spans="2:65" s="1" customFormat="1" ht="24.2" customHeight="1" x14ac:dyDescent="0.2">
      <c r="B639" s="33"/>
      <c r="C639" s="129" t="s">
        <v>936</v>
      </c>
      <c r="D639" s="129" t="s">
        <v>151</v>
      </c>
      <c r="E639" s="130" t="s">
        <v>937</v>
      </c>
      <c r="F639" s="131" t="s">
        <v>938</v>
      </c>
      <c r="G639" s="132" t="s">
        <v>540</v>
      </c>
      <c r="H639" s="181"/>
      <c r="I639" s="134"/>
      <c r="J639" s="135">
        <f>ROUND(I639*H639,2)</f>
        <v>0</v>
      </c>
      <c r="K639" s="131" t="s">
        <v>155</v>
      </c>
      <c r="L639" s="33"/>
      <c r="M639" s="136" t="s">
        <v>19</v>
      </c>
      <c r="N639" s="137" t="s">
        <v>47</v>
      </c>
      <c r="P639" s="138">
        <f>O639*H639</f>
        <v>0</v>
      </c>
      <c r="Q639" s="138">
        <v>0</v>
      </c>
      <c r="R639" s="138">
        <f>Q639*H639</f>
        <v>0</v>
      </c>
      <c r="S639" s="138">
        <v>0</v>
      </c>
      <c r="T639" s="138">
        <f>S639*H639</f>
        <v>0</v>
      </c>
      <c r="U639" s="329" t="s">
        <v>19</v>
      </c>
      <c r="V639" s="1" t="str">
        <f t="shared" si="8"/>
        <v/>
      </c>
      <c r="AR639" s="140" t="s">
        <v>255</v>
      </c>
      <c r="AT639" s="140" t="s">
        <v>151</v>
      </c>
      <c r="AU639" s="140" t="s">
        <v>88</v>
      </c>
      <c r="AY639" s="18" t="s">
        <v>148</v>
      </c>
      <c r="BE639" s="141">
        <f>IF(N639="základní",J639,0)</f>
        <v>0</v>
      </c>
      <c r="BF639" s="141">
        <f>IF(N639="snížená",J639,0)</f>
        <v>0</v>
      </c>
      <c r="BG639" s="141">
        <f>IF(N639="zákl. přenesená",J639,0)</f>
        <v>0</v>
      </c>
      <c r="BH639" s="141">
        <f>IF(N639="sníž. přenesená",J639,0)</f>
        <v>0</v>
      </c>
      <c r="BI639" s="141">
        <f>IF(N639="nulová",J639,0)</f>
        <v>0</v>
      </c>
      <c r="BJ639" s="18" t="s">
        <v>88</v>
      </c>
      <c r="BK639" s="141">
        <f>ROUND(I639*H639,2)</f>
        <v>0</v>
      </c>
      <c r="BL639" s="18" t="s">
        <v>255</v>
      </c>
      <c r="BM639" s="140" t="s">
        <v>939</v>
      </c>
    </row>
    <row r="640" spans="2:65" s="1" customFormat="1" ht="11.25" x14ac:dyDescent="0.2">
      <c r="B640" s="33"/>
      <c r="D640" s="142" t="s">
        <v>158</v>
      </c>
      <c r="F640" s="143" t="s">
        <v>940</v>
      </c>
      <c r="I640" s="144"/>
      <c r="L640" s="33"/>
      <c r="M640" s="145"/>
      <c r="U640" s="330"/>
      <c r="V640" s="1" t="str">
        <f t="shared" si="8"/>
        <v/>
      </c>
      <c r="AT640" s="18" t="s">
        <v>158</v>
      </c>
      <c r="AU640" s="18" t="s">
        <v>88</v>
      </c>
    </row>
    <row r="641" spans="2:65" s="11" customFormat="1" ht="22.9" customHeight="1" x14ac:dyDescent="0.2">
      <c r="B641" s="117"/>
      <c r="D641" s="118" t="s">
        <v>74</v>
      </c>
      <c r="E641" s="127" t="s">
        <v>941</v>
      </c>
      <c r="F641" s="127" t="s">
        <v>942</v>
      </c>
      <c r="I641" s="120"/>
      <c r="J641" s="128">
        <f>BK641</f>
        <v>0</v>
      </c>
      <c r="L641" s="117"/>
      <c r="M641" s="122"/>
      <c r="P641" s="123">
        <f>SUM(P642:P678)</f>
        <v>0</v>
      </c>
      <c r="R641" s="123">
        <f>SUM(R642:R678)</f>
        <v>0.59091845999999992</v>
      </c>
      <c r="T641" s="123">
        <f>SUM(T642:T678)</f>
        <v>0</v>
      </c>
      <c r="U641" s="328"/>
      <c r="V641" s="1" t="str">
        <f t="shared" si="8"/>
        <v/>
      </c>
      <c r="AR641" s="118" t="s">
        <v>88</v>
      </c>
      <c r="AT641" s="125" t="s">
        <v>74</v>
      </c>
      <c r="AU641" s="125" t="s">
        <v>82</v>
      </c>
      <c r="AY641" s="118" t="s">
        <v>148</v>
      </c>
      <c r="BK641" s="126">
        <f>SUM(BK642:BK678)</f>
        <v>0</v>
      </c>
    </row>
    <row r="642" spans="2:65" s="1" customFormat="1" ht="21.75" customHeight="1" x14ac:dyDescent="0.2">
      <c r="B642" s="33"/>
      <c r="C642" s="129" t="s">
        <v>943</v>
      </c>
      <c r="D642" s="129" t="s">
        <v>151</v>
      </c>
      <c r="E642" s="130" t="s">
        <v>944</v>
      </c>
      <c r="F642" s="131" t="s">
        <v>945</v>
      </c>
      <c r="G642" s="132" t="s">
        <v>174</v>
      </c>
      <c r="H642" s="133">
        <v>29.56</v>
      </c>
      <c r="I642" s="134"/>
      <c r="J642" s="135">
        <f>ROUND(I642*H642,2)</f>
        <v>0</v>
      </c>
      <c r="K642" s="131" t="s">
        <v>155</v>
      </c>
      <c r="L642" s="33"/>
      <c r="M642" s="136" t="s">
        <v>19</v>
      </c>
      <c r="N642" s="137" t="s">
        <v>47</v>
      </c>
      <c r="P642" s="138">
        <f>O642*H642</f>
        <v>0</v>
      </c>
      <c r="Q642" s="138">
        <v>5.3E-3</v>
      </c>
      <c r="R642" s="138">
        <f>Q642*H642</f>
        <v>0.156668</v>
      </c>
      <c r="S642" s="138">
        <v>0</v>
      </c>
      <c r="T642" s="138">
        <f>S642*H642</f>
        <v>0</v>
      </c>
      <c r="U642" s="329" t="s">
        <v>19</v>
      </c>
      <c r="V642" s="1" t="str">
        <f t="shared" si="8"/>
        <v/>
      </c>
      <c r="AR642" s="140" t="s">
        <v>255</v>
      </c>
      <c r="AT642" s="140" t="s">
        <v>151</v>
      </c>
      <c r="AU642" s="140" t="s">
        <v>88</v>
      </c>
      <c r="AY642" s="18" t="s">
        <v>148</v>
      </c>
      <c r="BE642" s="141">
        <f>IF(N642="základní",J642,0)</f>
        <v>0</v>
      </c>
      <c r="BF642" s="141">
        <f>IF(N642="snížená",J642,0)</f>
        <v>0</v>
      </c>
      <c r="BG642" s="141">
        <f>IF(N642="zákl. přenesená",J642,0)</f>
        <v>0</v>
      </c>
      <c r="BH642" s="141">
        <f>IF(N642="sníž. přenesená",J642,0)</f>
        <v>0</v>
      </c>
      <c r="BI642" s="141">
        <f>IF(N642="nulová",J642,0)</f>
        <v>0</v>
      </c>
      <c r="BJ642" s="18" t="s">
        <v>88</v>
      </c>
      <c r="BK642" s="141">
        <f>ROUND(I642*H642,2)</f>
        <v>0</v>
      </c>
      <c r="BL642" s="18" t="s">
        <v>255</v>
      </c>
      <c r="BM642" s="140" t="s">
        <v>946</v>
      </c>
    </row>
    <row r="643" spans="2:65" s="1" customFormat="1" ht="11.25" x14ac:dyDescent="0.2">
      <c r="B643" s="33"/>
      <c r="D643" s="142" t="s">
        <v>158</v>
      </c>
      <c r="F643" s="143" t="s">
        <v>947</v>
      </c>
      <c r="I643" s="144"/>
      <c r="L643" s="33"/>
      <c r="M643" s="145"/>
      <c r="U643" s="330"/>
      <c r="V643" s="1" t="str">
        <f t="shared" si="8"/>
        <v/>
      </c>
      <c r="AT643" s="18" t="s">
        <v>158</v>
      </c>
      <c r="AU643" s="18" t="s">
        <v>88</v>
      </c>
    </row>
    <row r="644" spans="2:65" s="12" customFormat="1" ht="11.25" x14ac:dyDescent="0.2">
      <c r="B644" s="146"/>
      <c r="D644" s="147" t="s">
        <v>160</v>
      </c>
      <c r="E644" s="148" t="s">
        <v>19</v>
      </c>
      <c r="F644" s="149" t="s">
        <v>624</v>
      </c>
      <c r="H644" s="148" t="s">
        <v>19</v>
      </c>
      <c r="I644" s="150"/>
      <c r="L644" s="146"/>
      <c r="M644" s="151"/>
      <c r="U644" s="331"/>
      <c r="V644" s="1" t="str">
        <f t="shared" si="8"/>
        <v/>
      </c>
      <c r="AT644" s="148" t="s">
        <v>160</v>
      </c>
      <c r="AU644" s="148" t="s">
        <v>88</v>
      </c>
      <c r="AV644" s="12" t="s">
        <v>82</v>
      </c>
      <c r="AW644" s="12" t="s">
        <v>36</v>
      </c>
      <c r="AX644" s="12" t="s">
        <v>75</v>
      </c>
      <c r="AY644" s="148" t="s">
        <v>148</v>
      </c>
    </row>
    <row r="645" spans="2:65" s="13" customFormat="1" ht="11.25" x14ac:dyDescent="0.2">
      <c r="B645" s="152"/>
      <c r="D645" s="147" t="s">
        <v>160</v>
      </c>
      <c r="E645" s="153" t="s">
        <v>19</v>
      </c>
      <c r="F645" s="154" t="s">
        <v>948</v>
      </c>
      <c r="H645" s="155">
        <v>8.8149999999999995</v>
      </c>
      <c r="I645" s="156"/>
      <c r="L645" s="152"/>
      <c r="M645" s="157"/>
      <c r="U645" s="332"/>
      <c r="V645" s="1" t="str">
        <f t="shared" si="8"/>
        <v/>
      </c>
      <c r="AT645" s="153" t="s">
        <v>160</v>
      </c>
      <c r="AU645" s="153" t="s">
        <v>88</v>
      </c>
      <c r="AV645" s="13" t="s">
        <v>88</v>
      </c>
      <c r="AW645" s="13" t="s">
        <v>36</v>
      </c>
      <c r="AX645" s="13" t="s">
        <v>75</v>
      </c>
      <c r="AY645" s="153" t="s">
        <v>148</v>
      </c>
    </row>
    <row r="646" spans="2:65" s="13" customFormat="1" ht="11.25" x14ac:dyDescent="0.2">
      <c r="B646" s="152"/>
      <c r="D646" s="147" t="s">
        <v>160</v>
      </c>
      <c r="E646" s="153" t="s">
        <v>19</v>
      </c>
      <c r="F646" s="154" t="s">
        <v>949</v>
      </c>
      <c r="H646" s="155">
        <v>6.9740000000000002</v>
      </c>
      <c r="I646" s="156"/>
      <c r="L646" s="152"/>
      <c r="M646" s="157"/>
      <c r="U646" s="332"/>
      <c r="V646" s="1" t="str">
        <f t="shared" si="8"/>
        <v/>
      </c>
      <c r="AT646" s="153" t="s">
        <v>160</v>
      </c>
      <c r="AU646" s="153" t="s">
        <v>88</v>
      </c>
      <c r="AV646" s="13" t="s">
        <v>88</v>
      </c>
      <c r="AW646" s="13" t="s">
        <v>36</v>
      </c>
      <c r="AX646" s="13" t="s">
        <v>75</v>
      </c>
      <c r="AY646" s="153" t="s">
        <v>148</v>
      </c>
    </row>
    <row r="647" spans="2:65" s="12" customFormat="1" ht="11.25" x14ac:dyDescent="0.2">
      <c r="B647" s="146"/>
      <c r="D647" s="147" t="s">
        <v>160</v>
      </c>
      <c r="E647" s="148" t="s">
        <v>19</v>
      </c>
      <c r="F647" s="149" t="s">
        <v>950</v>
      </c>
      <c r="H647" s="148" t="s">
        <v>19</v>
      </c>
      <c r="I647" s="150"/>
      <c r="L647" s="146"/>
      <c r="M647" s="151"/>
      <c r="U647" s="331"/>
      <c r="V647" s="1" t="str">
        <f t="shared" si="8"/>
        <v/>
      </c>
      <c r="AT647" s="148" t="s">
        <v>160</v>
      </c>
      <c r="AU647" s="148" t="s">
        <v>88</v>
      </c>
      <c r="AV647" s="12" t="s">
        <v>82</v>
      </c>
      <c r="AW647" s="12" t="s">
        <v>36</v>
      </c>
      <c r="AX647" s="12" t="s">
        <v>75</v>
      </c>
      <c r="AY647" s="148" t="s">
        <v>148</v>
      </c>
    </row>
    <row r="648" spans="2:65" s="13" customFormat="1" ht="11.25" x14ac:dyDescent="0.2">
      <c r="B648" s="152"/>
      <c r="D648" s="147" t="s">
        <v>160</v>
      </c>
      <c r="E648" s="153" t="s">
        <v>19</v>
      </c>
      <c r="F648" s="154" t="s">
        <v>951</v>
      </c>
      <c r="H648" s="155">
        <v>0.438</v>
      </c>
      <c r="I648" s="156"/>
      <c r="L648" s="152"/>
      <c r="M648" s="157"/>
      <c r="U648" s="332"/>
      <c r="V648" s="1" t="str">
        <f t="shared" si="8"/>
        <v/>
      </c>
      <c r="AT648" s="153" t="s">
        <v>160</v>
      </c>
      <c r="AU648" s="153" t="s">
        <v>88</v>
      </c>
      <c r="AV648" s="13" t="s">
        <v>88</v>
      </c>
      <c r="AW648" s="13" t="s">
        <v>36</v>
      </c>
      <c r="AX648" s="13" t="s">
        <v>75</v>
      </c>
      <c r="AY648" s="153" t="s">
        <v>148</v>
      </c>
    </row>
    <row r="649" spans="2:65" s="13" customFormat="1" ht="11.25" x14ac:dyDescent="0.2">
      <c r="B649" s="152"/>
      <c r="D649" s="147" t="s">
        <v>160</v>
      </c>
      <c r="E649" s="153" t="s">
        <v>19</v>
      </c>
      <c r="F649" s="154" t="s">
        <v>952</v>
      </c>
      <c r="H649" s="155">
        <v>1.75</v>
      </c>
      <c r="I649" s="156"/>
      <c r="L649" s="152"/>
      <c r="M649" s="157"/>
      <c r="U649" s="332"/>
      <c r="V649" s="1" t="str">
        <f t="shared" si="8"/>
        <v/>
      </c>
      <c r="AT649" s="153" t="s">
        <v>160</v>
      </c>
      <c r="AU649" s="153" t="s">
        <v>88</v>
      </c>
      <c r="AV649" s="13" t="s">
        <v>88</v>
      </c>
      <c r="AW649" s="13" t="s">
        <v>36</v>
      </c>
      <c r="AX649" s="13" t="s">
        <v>75</v>
      </c>
      <c r="AY649" s="153" t="s">
        <v>148</v>
      </c>
    </row>
    <row r="650" spans="2:65" s="12" customFormat="1" ht="11.25" x14ac:dyDescent="0.2">
      <c r="B650" s="146"/>
      <c r="D650" s="147" t="s">
        <v>160</v>
      </c>
      <c r="E650" s="148" t="s">
        <v>19</v>
      </c>
      <c r="F650" s="149" t="s">
        <v>953</v>
      </c>
      <c r="H650" s="148" t="s">
        <v>19</v>
      </c>
      <c r="I650" s="150"/>
      <c r="L650" s="146"/>
      <c r="M650" s="151"/>
      <c r="U650" s="331"/>
      <c r="V650" s="1" t="str">
        <f t="shared" si="8"/>
        <v/>
      </c>
      <c r="AT650" s="148" t="s">
        <v>160</v>
      </c>
      <c r="AU650" s="148" t="s">
        <v>88</v>
      </c>
      <c r="AV650" s="12" t="s">
        <v>82</v>
      </c>
      <c r="AW650" s="12" t="s">
        <v>36</v>
      </c>
      <c r="AX650" s="12" t="s">
        <v>75</v>
      </c>
      <c r="AY650" s="148" t="s">
        <v>148</v>
      </c>
    </row>
    <row r="651" spans="2:65" s="13" customFormat="1" ht="11.25" x14ac:dyDescent="0.2">
      <c r="B651" s="152"/>
      <c r="D651" s="147" t="s">
        <v>160</v>
      </c>
      <c r="E651" s="153" t="s">
        <v>19</v>
      </c>
      <c r="F651" s="154" t="s">
        <v>954</v>
      </c>
      <c r="H651" s="155">
        <v>11.583</v>
      </c>
      <c r="I651" s="156"/>
      <c r="L651" s="152"/>
      <c r="M651" s="157"/>
      <c r="U651" s="332"/>
      <c r="V651" s="1" t="str">
        <f t="shared" si="8"/>
        <v/>
      </c>
      <c r="AT651" s="153" t="s">
        <v>160</v>
      </c>
      <c r="AU651" s="153" t="s">
        <v>88</v>
      </c>
      <c r="AV651" s="13" t="s">
        <v>88</v>
      </c>
      <c r="AW651" s="13" t="s">
        <v>36</v>
      </c>
      <c r="AX651" s="13" t="s">
        <v>75</v>
      </c>
      <c r="AY651" s="153" t="s">
        <v>148</v>
      </c>
    </row>
    <row r="652" spans="2:65" s="14" customFormat="1" ht="11.25" x14ac:dyDescent="0.2">
      <c r="B652" s="158"/>
      <c r="D652" s="147" t="s">
        <v>160</v>
      </c>
      <c r="E652" s="159" t="s">
        <v>19</v>
      </c>
      <c r="F652" s="160" t="s">
        <v>163</v>
      </c>
      <c r="H652" s="161">
        <v>29.560000000000002</v>
      </c>
      <c r="I652" s="162"/>
      <c r="L652" s="158"/>
      <c r="M652" s="163"/>
      <c r="U652" s="333"/>
      <c r="V652" s="1" t="str">
        <f t="shared" si="8"/>
        <v/>
      </c>
      <c r="AT652" s="159" t="s">
        <v>160</v>
      </c>
      <c r="AU652" s="159" t="s">
        <v>88</v>
      </c>
      <c r="AV652" s="14" t="s">
        <v>156</v>
      </c>
      <c r="AW652" s="14" t="s">
        <v>36</v>
      </c>
      <c r="AX652" s="14" t="s">
        <v>82</v>
      </c>
      <c r="AY652" s="159" t="s">
        <v>148</v>
      </c>
    </row>
    <row r="653" spans="2:65" s="1" customFormat="1" ht="16.5" customHeight="1" x14ac:dyDescent="0.2">
      <c r="B653" s="33"/>
      <c r="C653" s="171" t="s">
        <v>955</v>
      </c>
      <c r="D653" s="171" t="s">
        <v>532</v>
      </c>
      <c r="E653" s="172" t="s">
        <v>956</v>
      </c>
      <c r="F653" s="173" t="s">
        <v>957</v>
      </c>
      <c r="G653" s="174" t="s">
        <v>174</v>
      </c>
      <c r="H653" s="175">
        <v>32.515999999999998</v>
      </c>
      <c r="I653" s="176"/>
      <c r="J653" s="177">
        <f>ROUND(I653*H653,2)</f>
        <v>0</v>
      </c>
      <c r="K653" s="173" t="s">
        <v>19</v>
      </c>
      <c r="L653" s="178"/>
      <c r="M653" s="179" t="s">
        <v>19</v>
      </c>
      <c r="N653" s="180" t="s">
        <v>47</v>
      </c>
      <c r="P653" s="138">
        <f>O653*H653</f>
        <v>0</v>
      </c>
      <c r="Q653" s="138">
        <v>1.2319999999999999E-2</v>
      </c>
      <c r="R653" s="138">
        <f>Q653*H653</f>
        <v>0.40059711999999997</v>
      </c>
      <c r="S653" s="138">
        <v>0</v>
      </c>
      <c r="T653" s="138">
        <f>S653*H653</f>
        <v>0</v>
      </c>
      <c r="U653" s="329" t="s">
        <v>19</v>
      </c>
      <c r="V653" s="1" t="str">
        <f t="shared" si="8"/>
        <v/>
      </c>
      <c r="AR653" s="140" t="s">
        <v>372</v>
      </c>
      <c r="AT653" s="140" t="s">
        <v>532</v>
      </c>
      <c r="AU653" s="140" t="s">
        <v>88</v>
      </c>
      <c r="AY653" s="18" t="s">
        <v>148</v>
      </c>
      <c r="BE653" s="141">
        <f>IF(N653="základní",J653,0)</f>
        <v>0</v>
      </c>
      <c r="BF653" s="141">
        <f>IF(N653="snížená",J653,0)</f>
        <v>0</v>
      </c>
      <c r="BG653" s="141">
        <f>IF(N653="zákl. přenesená",J653,0)</f>
        <v>0</v>
      </c>
      <c r="BH653" s="141">
        <f>IF(N653="sníž. přenesená",J653,0)</f>
        <v>0</v>
      </c>
      <c r="BI653" s="141">
        <f>IF(N653="nulová",J653,0)</f>
        <v>0</v>
      </c>
      <c r="BJ653" s="18" t="s">
        <v>88</v>
      </c>
      <c r="BK653" s="141">
        <f>ROUND(I653*H653,2)</f>
        <v>0</v>
      </c>
      <c r="BL653" s="18" t="s">
        <v>255</v>
      </c>
      <c r="BM653" s="140" t="s">
        <v>958</v>
      </c>
    </row>
    <row r="654" spans="2:65" s="13" customFormat="1" ht="11.25" x14ac:dyDescent="0.2">
      <c r="B654" s="152"/>
      <c r="D654" s="147" t="s">
        <v>160</v>
      </c>
      <c r="F654" s="154" t="s">
        <v>959</v>
      </c>
      <c r="H654" s="155">
        <v>32.515999999999998</v>
      </c>
      <c r="I654" s="156"/>
      <c r="L654" s="152"/>
      <c r="M654" s="157"/>
      <c r="U654" s="332"/>
      <c r="V654" s="1" t="str">
        <f t="shared" si="8"/>
        <v/>
      </c>
      <c r="AT654" s="153" t="s">
        <v>160</v>
      </c>
      <c r="AU654" s="153" t="s">
        <v>88</v>
      </c>
      <c r="AV654" s="13" t="s">
        <v>88</v>
      </c>
      <c r="AW654" s="13" t="s">
        <v>4</v>
      </c>
      <c r="AX654" s="13" t="s">
        <v>82</v>
      </c>
      <c r="AY654" s="153" t="s">
        <v>148</v>
      </c>
    </row>
    <row r="655" spans="2:65" s="1" customFormat="1" ht="24.2" customHeight="1" x14ac:dyDescent="0.2">
      <c r="B655" s="33"/>
      <c r="C655" s="129" t="s">
        <v>960</v>
      </c>
      <c r="D655" s="129" t="s">
        <v>151</v>
      </c>
      <c r="E655" s="130" t="s">
        <v>961</v>
      </c>
      <c r="F655" s="131" t="s">
        <v>962</v>
      </c>
      <c r="G655" s="132" t="s">
        <v>336</v>
      </c>
      <c r="H655" s="133">
        <v>19.734999999999999</v>
      </c>
      <c r="I655" s="134"/>
      <c r="J655" s="135">
        <f>ROUND(I655*H655,2)</f>
        <v>0</v>
      </c>
      <c r="K655" s="131" t="s">
        <v>155</v>
      </c>
      <c r="L655" s="33"/>
      <c r="M655" s="136" t="s">
        <v>19</v>
      </c>
      <c r="N655" s="137" t="s">
        <v>47</v>
      </c>
      <c r="P655" s="138">
        <f>O655*H655</f>
        <v>0</v>
      </c>
      <c r="Q655" s="138">
        <v>1.8000000000000001E-4</v>
      </c>
      <c r="R655" s="138">
        <f>Q655*H655</f>
        <v>3.5523E-3</v>
      </c>
      <c r="S655" s="138">
        <v>0</v>
      </c>
      <c r="T655" s="138">
        <f>S655*H655</f>
        <v>0</v>
      </c>
      <c r="U655" s="329" t="s">
        <v>19</v>
      </c>
      <c r="V655" s="1" t="str">
        <f t="shared" si="8"/>
        <v/>
      </c>
      <c r="AR655" s="140" t="s">
        <v>255</v>
      </c>
      <c r="AT655" s="140" t="s">
        <v>151</v>
      </c>
      <c r="AU655" s="140" t="s">
        <v>88</v>
      </c>
      <c r="AY655" s="18" t="s">
        <v>148</v>
      </c>
      <c r="BE655" s="141">
        <f>IF(N655="základní",J655,0)</f>
        <v>0</v>
      </c>
      <c r="BF655" s="141">
        <f>IF(N655="snížená",J655,0)</f>
        <v>0</v>
      </c>
      <c r="BG655" s="141">
        <f>IF(N655="zákl. přenesená",J655,0)</f>
        <v>0</v>
      </c>
      <c r="BH655" s="141">
        <f>IF(N655="sníž. přenesená",J655,0)</f>
        <v>0</v>
      </c>
      <c r="BI655" s="141">
        <f>IF(N655="nulová",J655,0)</f>
        <v>0</v>
      </c>
      <c r="BJ655" s="18" t="s">
        <v>88</v>
      </c>
      <c r="BK655" s="141">
        <f>ROUND(I655*H655,2)</f>
        <v>0</v>
      </c>
      <c r="BL655" s="18" t="s">
        <v>255</v>
      </c>
      <c r="BM655" s="140" t="s">
        <v>963</v>
      </c>
    </row>
    <row r="656" spans="2:65" s="1" customFormat="1" ht="11.25" x14ac:dyDescent="0.2">
      <c r="B656" s="33"/>
      <c r="D656" s="142" t="s">
        <v>158</v>
      </c>
      <c r="F656" s="143" t="s">
        <v>964</v>
      </c>
      <c r="I656" s="144"/>
      <c r="L656" s="33"/>
      <c r="M656" s="145"/>
      <c r="U656" s="330"/>
      <c r="V656" s="1" t="str">
        <f t="shared" si="8"/>
        <v/>
      </c>
      <c r="AT656" s="18" t="s">
        <v>158</v>
      </c>
      <c r="AU656" s="18" t="s">
        <v>88</v>
      </c>
    </row>
    <row r="657" spans="2:65" s="13" customFormat="1" ht="11.25" x14ac:dyDescent="0.2">
      <c r="B657" s="152"/>
      <c r="D657" s="147" t="s">
        <v>160</v>
      </c>
      <c r="E657" s="153" t="s">
        <v>19</v>
      </c>
      <c r="F657" s="154" t="s">
        <v>965</v>
      </c>
      <c r="H657" s="155">
        <v>11.555</v>
      </c>
      <c r="I657" s="156"/>
      <c r="L657" s="152"/>
      <c r="M657" s="157"/>
      <c r="U657" s="332"/>
      <c r="V657" s="1" t="str">
        <f t="shared" si="8"/>
        <v/>
      </c>
      <c r="AT657" s="153" t="s">
        <v>160</v>
      </c>
      <c r="AU657" s="153" t="s">
        <v>88</v>
      </c>
      <c r="AV657" s="13" t="s">
        <v>88</v>
      </c>
      <c r="AW657" s="13" t="s">
        <v>36</v>
      </c>
      <c r="AX657" s="13" t="s">
        <v>75</v>
      </c>
      <c r="AY657" s="153" t="s">
        <v>148</v>
      </c>
    </row>
    <row r="658" spans="2:65" s="13" customFormat="1" ht="11.25" x14ac:dyDescent="0.2">
      <c r="B658" s="152"/>
      <c r="D658" s="147" t="s">
        <v>160</v>
      </c>
      <c r="E658" s="153" t="s">
        <v>19</v>
      </c>
      <c r="F658" s="154" t="s">
        <v>966</v>
      </c>
      <c r="H658" s="155">
        <v>8.18</v>
      </c>
      <c r="I658" s="156"/>
      <c r="L658" s="152"/>
      <c r="M658" s="157"/>
      <c r="U658" s="332"/>
      <c r="V658" s="1" t="str">
        <f t="shared" si="8"/>
        <v/>
      </c>
      <c r="AT658" s="153" t="s">
        <v>160</v>
      </c>
      <c r="AU658" s="153" t="s">
        <v>88</v>
      </c>
      <c r="AV658" s="13" t="s">
        <v>88</v>
      </c>
      <c r="AW658" s="13" t="s">
        <v>36</v>
      </c>
      <c r="AX658" s="13" t="s">
        <v>75</v>
      </c>
      <c r="AY658" s="153" t="s">
        <v>148</v>
      </c>
    </row>
    <row r="659" spans="2:65" s="14" customFormat="1" ht="11.25" x14ac:dyDescent="0.2">
      <c r="B659" s="158"/>
      <c r="D659" s="147" t="s">
        <v>160</v>
      </c>
      <c r="E659" s="159" t="s">
        <v>19</v>
      </c>
      <c r="F659" s="160" t="s">
        <v>163</v>
      </c>
      <c r="H659" s="161">
        <v>19.734999999999999</v>
      </c>
      <c r="I659" s="162"/>
      <c r="L659" s="158"/>
      <c r="M659" s="163"/>
      <c r="U659" s="333"/>
      <c r="V659" s="1" t="str">
        <f t="shared" si="8"/>
        <v/>
      </c>
      <c r="AT659" s="159" t="s">
        <v>160</v>
      </c>
      <c r="AU659" s="159" t="s">
        <v>88</v>
      </c>
      <c r="AV659" s="14" t="s">
        <v>156</v>
      </c>
      <c r="AW659" s="14" t="s">
        <v>36</v>
      </c>
      <c r="AX659" s="14" t="s">
        <v>82</v>
      </c>
      <c r="AY659" s="159" t="s">
        <v>148</v>
      </c>
    </row>
    <row r="660" spans="2:65" s="1" customFormat="1" ht="16.5" customHeight="1" x14ac:dyDescent="0.2">
      <c r="B660" s="33"/>
      <c r="C660" s="171" t="s">
        <v>967</v>
      </c>
      <c r="D660" s="171" t="s">
        <v>532</v>
      </c>
      <c r="E660" s="172" t="s">
        <v>968</v>
      </c>
      <c r="F660" s="173" t="s">
        <v>969</v>
      </c>
      <c r="G660" s="174" t="s">
        <v>336</v>
      </c>
      <c r="H660" s="175">
        <v>20.722000000000001</v>
      </c>
      <c r="I660" s="176"/>
      <c r="J660" s="177">
        <f>ROUND(I660*H660,2)</f>
        <v>0</v>
      </c>
      <c r="K660" s="173" t="s">
        <v>19</v>
      </c>
      <c r="L660" s="178"/>
      <c r="M660" s="179" t="s">
        <v>19</v>
      </c>
      <c r="N660" s="180" t="s">
        <v>47</v>
      </c>
      <c r="P660" s="138">
        <f>O660*H660</f>
        <v>0</v>
      </c>
      <c r="Q660" s="138">
        <v>1.2E-4</v>
      </c>
      <c r="R660" s="138">
        <f>Q660*H660</f>
        <v>2.48664E-3</v>
      </c>
      <c r="S660" s="138">
        <v>0</v>
      </c>
      <c r="T660" s="138">
        <f>S660*H660</f>
        <v>0</v>
      </c>
      <c r="U660" s="329" t="s">
        <v>19</v>
      </c>
      <c r="V660" s="1" t="str">
        <f t="shared" si="8"/>
        <v/>
      </c>
      <c r="AR660" s="140" t="s">
        <v>372</v>
      </c>
      <c r="AT660" s="140" t="s">
        <v>532</v>
      </c>
      <c r="AU660" s="140" t="s">
        <v>88</v>
      </c>
      <c r="AY660" s="18" t="s">
        <v>148</v>
      </c>
      <c r="BE660" s="141">
        <f>IF(N660="základní",J660,0)</f>
        <v>0</v>
      </c>
      <c r="BF660" s="141">
        <f>IF(N660="snížená",J660,0)</f>
        <v>0</v>
      </c>
      <c r="BG660" s="141">
        <f>IF(N660="zákl. přenesená",J660,0)</f>
        <v>0</v>
      </c>
      <c r="BH660" s="141">
        <f>IF(N660="sníž. přenesená",J660,0)</f>
        <v>0</v>
      </c>
      <c r="BI660" s="141">
        <f>IF(N660="nulová",J660,0)</f>
        <v>0</v>
      </c>
      <c r="BJ660" s="18" t="s">
        <v>88</v>
      </c>
      <c r="BK660" s="141">
        <f>ROUND(I660*H660,2)</f>
        <v>0</v>
      </c>
      <c r="BL660" s="18" t="s">
        <v>255</v>
      </c>
      <c r="BM660" s="140" t="s">
        <v>970</v>
      </c>
    </row>
    <row r="661" spans="2:65" s="13" customFormat="1" ht="11.25" x14ac:dyDescent="0.2">
      <c r="B661" s="152"/>
      <c r="D661" s="147" t="s">
        <v>160</v>
      </c>
      <c r="F661" s="154" t="s">
        <v>971</v>
      </c>
      <c r="H661" s="155">
        <v>20.722000000000001</v>
      </c>
      <c r="I661" s="156"/>
      <c r="L661" s="152"/>
      <c r="M661" s="157"/>
      <c r="U661" s="332"/>
      <c r="V661" s="1" t="str">
        <f t="shared" si="8"/>
        <v/>
      </c>
      <c r="AT661" s="153" t="s">
        <v>160</v>
      </c>
      <c r="AU661" s="153" t="s">
        <v>88</v>
      </c>
      <c r="AV661" s="13" t="s">
        <v>88</v>
      </c>
      <c r="AW661" s="13" t="s">
        <v>4</v>
      </c>
      <c r="AX661" s="13" t="s">
        <v>82</v>
      </c>
      <c r="AY661" s="153" t="s">
        <v>148</v>
      </c>
    </row>
    <row r="662" spans="2:65" s="1" customFormat="1" ht="16.5" customHeight="1" x14ac:dyDescent="0.2">
      <c r="B662" s="33"/>
      <c r="C662" s="129" t="s">
        <v>972</v>
      </c>
      <c r="D662" s="129" t="s">
        <v>151</v>
      </c>
      <c r="E662" s="130" t="s">
        <v>973</v>
      </c>
      <c r="F662" s="131" t="s">
        <v>974</v>
      </c>
      <c r="G662" s="132" t="s">
        <v>336</v>
      </c>
      <c r="H662" s="133">
        <v>25.83</v>
      </c>
      <c r="I662" s="134"/>
      <c r="J662" s="135">
        <f>ROUND(I662*H662,2)</f>
        <v>0</v>
      </c>
      <c r="K662" s="131" t="s">
        <v>155</v>
      </c>
      <c r="L662" s="33"/>
      <c r="M662" s="136" t="s">
        <v>19</v>
      </c>
      <c r="N662" s="137" t="s">
        <v>47</v>
      </c>
      <c r="P662" s="138">
        <f>O662*H662</f>
        <v>0</v>
      </c>
      <c r="Q662" s="138">
        <v>3.0000000000000001E-5</v>
      </c>
      <c r="R662" s="138">
        <f>Q662*H662</f>
        <v>7.7489999999999992E-4</v>
      </c>
      <c r="S662" s="138">
        <v>0</v>
      </c>
      <c r="T662" s="138">
        <f>S662*H662</f>
        <v>0</v>
      </c>
      <c r="U662" s="329" t="s">
        <v>19</v>
      </c>
      <c r="V662" s="1" t="str">
        <f t="shared" si="8"/>
        <v/>
      </c>
      <c r="AR662" s="140" t="s">
        <v>255</v>
      </c>
      <c r="AT662" s="140" t="s">
        <v>151</v>
      </c>
      <c r="AU662" s="140" t="s">
        <v>88</v>
      </c>
      <c r="AY662" s="18" t="s">
        <v>148</v>
      </c>
      <c r="BE662" s="141">
        <f>IF(N662="základní",J662,0)</f>
        <v>0</v>
      </c>
      <c r="BF662" s="141">
        <f>IF(N662="snížená",J662,0)</f>
        <v>0</v>
      </c>
      <c r="BG662" s="141">
        <f>IF(N662="zákl. přenesená",J662,0)</f>
        <v>0</v>
      </c>
      <c r="BH662" s="141">
        <f>IF(N662="sníž. přenesená",J662,0)</f>
        <v>0</v>
      </c>
      <c r="BI662" s="141">
        <f>IF(N662="nulová",J662,0)</f>
        <v>0</v>
      </c>
      <c r="BJ662" s="18" t="s">
        <v>88</v>
      </c>
      <c r="BK662" s="141">
        <f>ROUND(I662*H662,2)</f>
        <v>0</v>
      </c>
      <c r="BL662" s="18" t="s">
        <v>255</v>
      </c>
      <c r="BM662" s="140" t="s">
        <v>975</v>
      </c>
    </row>
    <row r="663" spans="2:65" s="1" customFormat="1" ht="11.25" x14ac:dyDescent="0.2">
      <c r="B663" s="33"/>
      <c r="D663" s="142" t="s">
        <v>158</v>
      </c>
      <c r="F663" s="143" t="s">
        <v>976</v>
      </c>
      <c r="I663" s="144"/>
      <c r="L663" s="33"/>
      <c r="M663" s="145"/>
      <c r="U663" s="330"/>
      <c r="V663" s="1" t="str">
        <f t="shared" si="8"/>
        <v/>
      </c>
      <c r="AT663" s="18" t="s">
        <v>158</v>
      </c>
      <c r="AU663" s="18" t="s">
        <v>88</v>
      </c>
    </row>
    <row r="664" spans="2:65" s="12" customFormat="1" ht="11.25" x14ac:dyDescent="0.2">
      <c r="B664" s="146"/>
      <c r="D664" s="147" t="s">
        <v>160</v>
      </c>
      <c r="E664" s="148" t="s">
        <v>19</v>
      </c>
      <c r="F664" s="149" t="s">
        <v>977</v>
      </c>
      <c r="H664" s="148" t="s">
        <v>19</v>
      </c>
      <c r="I664" s="150"/>
      <c r="L664" s="146"/>
      <c r="M664" s="151"/>
      <c r="U664" s="331"/>
      <c r="V664" s="1" t="str">
        <f t="shared" si="8"/>
        <v/>
      </c>
      <c r="AT664" s="148" t="s">
        <v>160</v>
      </c>
      <c r="AU664" s="148" t="s">
        <v>88</v>
      </c>
      <c r="AV664" s="12" t="s">
        <v>82</v>
      </c>
      <c r="AW664" s="12" t="s">
        <v>36</v>
      </c>
      <c r="AX664" s="12" t="s">
        <v>75</v>
      </c>
      <c r="AY664" s="148" t="s">
        <v>148</v>
      </c>
    </row>
    <row r="665" spans="2:65" s="13" customFormat="1" ht="11.25" x14ac:dyDescent="0.2">
      <c r="B665" s="152"/>
      <c r="D665" s="147" t="s">
        <v>160</v>
      </c>
      <c r="E665" s="153" t="s">
        <v>19</v>
      </c>
      <c r="F665" s="154" t="s">
        <v>978</v>
      </c>
      <c r="H665" s="155">
        <v>11.48</v>
      </c>
      <c r="I665" s="156"/>
      <c r="L665" s="152"/>
      <c r="M665" s="157"/>
      <c r="U665" s="332"/>
      <c r="V665" s="1" t="str">
        <f t="shared" si="8"/>
        <v/>
      </c>
      <c r="AT665" s="153" t="s">
        <v>160</v>
      </c>
      <c r="AU665" s="153" t="s">
        <v>88</v>
      </c>
      <c r="AV665" s="13" t="s">
        <v>88</v>
      </c>
      <c r="AW665" s="13" t="s">
        <v>36</v>
      </c>
      <c r="AX665" s="13" t="s">
        <v>75</v>
      </c>
      <c r="AY665" s="153" t="s">
        <v>148</v>
      </c>
    </row>
    <row r="666" spans="2:65" s="13" customFormat="1" ht="11.25" x14ac:dyDescent="0.2">
      <c r="B666" s="152"/>
      <c r="D666" s="147" t="s">
        <v>160</v>
      </c>
      <c r="E666" s="153" t="s">
        <v>19</v>
      </c>
      <c r="F666" s="154" t="s">
        <v>979</v>
      </c>
      <c r="H666" s="155">
        <v>14.35</v>
      </c>
      <c r="I666" s="156"/>
      <c r="L666" s="152"/>
      <c r="M666" s="157"/>
      <c r="U666" s="332"/>
      <c r="V666" s="1" t="str">
        <f t="shared" si="8"/>
        <v/>
      </c>
      <c r="AT666" s="153" t="s">
        <v>160</v>
      </c>
      <c r="AU666" s="153" t="s">
        <v>88</v>
      </c>
      <c r="AV666" s="13" t="s">
        <v>88</v>
      </c>
      <c r="AW666" s="13" t="s">
        <v>36</v>
      </c>
      <c r="AX666" s="13" t="s">
        <v>75</v>
      </c>
      <c r="AY666" s="153" t="s">
        <v>148</v>
      </c>
    </row>
    <row r="667" spans="2:65" s="14" customFormat="1" ht="11.25" x14ac:dyDescent="0.2">
      <c r="B667" s="158"/>
      <c r="D667" s="147" t="s">
        <v>160</v>
      </c>
      <c r="E667" s="159" t="s">
        <v>19</v>
      </c>
      <c r="F667" s="160" t="s">
        <v>163</v>
      </c>
      <c r="H667" s="161">
        <v>25.83</v>
      </c>
      <c r="I667" s="162"/>
      <c r="L667" s="158"/>
      <c r="M667" s="163"/>
      <c r="U667" s="333"/>
      <c r="V667" s="1" t="str">
        <f t="shared" si="8"/>
        <v/>
      </c>
      <c r="AT667" s="159" t="s">
        <v>160</v>
      </c>
      <c r="AU667" s="159" t="s">
        <v>88</v>
      </c>
      <c r="AV667" s="14" t="s">
        <v>156</v>
      </c>
      <c r="AW667" s="14" t="s">
        <v>36</v>
      </c>
      <c r="AX667" s="14" t="s">
        <v>82</v>
      </c>
      <c r="AY667" s="159" t="s">
        <v>148</v>
      </c>
    </row>
    <row r="668" spans="2:65" s="1" customFormat="1" ht="16.5" customHeight="1" x14ac:dyDescent="0.2">
      <c r="B668" s="33"/>
      <c r="C668" s="129" t="s">
        <v>980</v>
      </c>
      <c r="D668" s="129" t="s">
        <v>151</v>
      </c>
      <c r="E668" s="130" t="s">
        <v>981</v>
      </c>
      <c r="F668" s="131" t="s">
        <v>982</v>
      </c>
      <c r="G668" s="132" t="s">
        <v>174</v>
      </c>
      <c r="H668" s="133">
        <v>11.701000000000001</v>
      </c>
      <c r="I668" s="134"/>
      <c r="J668" s="135">
        <f>ROUND(I668*H668,2)</f>
        <v>0</v>
      </c>
      <c r="K668" s="131" t="s">
        <v>155</v>
      </c>
      <c r="L668" s="33"/>
      <c r="M668" s="136" t="s">
        <v>19</v>
      </c>
      <c r="N668" s="137" t="s">
        <v>47</v>
      </c>
      <c r="P668" s="138">
        <f>O668*H668</f>
        <v>0</v>
      </c>
      <c r="Q668" s="138">
        <v>1.5E-3</v>
      </c>
      <c r="R668" s="138">
        <f>Q668*H668</f>
        <v>1.7551500000000001E-2</v>
      </c>
      <c r="S668" s="138">
        <v>0</v>
      </c>
      <c r="T668" s="138">
        <f>S668*H668</f>
        <v>0</v>
      </c>
      <c r="U668" s="329" t="s">
        <v>19</v>
      </c>
      <c r="V668" s="1" t="str">
        <f t="shared" si="8"/>
        <v/>
      </c>
      <c r="AR668" s="140" t="s">
        <v>255</v>
      </c>
      <c r="AT668" s="140" t="s">
        <v>151</v>
      </c>
      <c r="AU668" s="140" t="s">
        <v>88</v>
      </c>
      <c r="AY668" s="18" t="s">
        <v>148</v>
      </c>
      <c r="BE668" s="141">
        <f>IF(N668="základní",J668,0)</f>
        <v>0</v>
      </c>
      <c r="BF668" s="141">
        <f>IF(N668="snížená",J668,0)</f>
        <v>0</v>
      </c>
      <c r="BG668" s="141">
        <f>IF(N668="zákl. přenesená",J668,0)</f>
        <v>0</v>
      </c>
      <c r="BH668" s="141">
        <f>IF(N668="sníž. přenesená",J668,0)</f>
        <v>0</v>
      </c>
      <c r="BI668" s="141">
        <f>IF(N668="nulová",J668,0)</f>
        <v>0</v>
      </c>
      <c r="BJ668" s="18" t="s">
        <v>88</v>
      </c>
      <c r="BK668" s="141">
        <f>ROUND(I668*H668,2)</f>
        <v>0</v>
      </c>
      <c r="BL668" s="18" t="s">
        <v>255</v>
      </c>
      <c r="BM668" s="140" t="s">
        <v>983</v>
      </c>
    </row>
    <row r="669" spans="2:65" s="1" customFormat="1" ht="11.25" x14ac:dyDescent="0.2">
      <c r="B669" s="33"/>
      <c r="D669" s="142" t="s">
        <v>158</v>
      </c>
      <c r="F669" s="143" t="s">
        <v>984</v>
      </c>
      <c r="I669" s="144"/>
      <c r="L669" s="33"/>
      <c r="M669" s="145"/>
      <c r="U669" s="330"/>
      <c r="V669" s="1" t="str">
        <f t="shared" si="8"/>
        <v/>
      </c>
      <c r="AT669" s="18" t="s">
        <v>158</v>
      </c>
      <c r="AU669" s="18" t="s">
        <v>88</v>
      </c>
    </row>
    <row r="670" spans="2:65" s="13" customFormat="1" ht="11.25" x14ac:dyDescent="0.2">
      <c r="B670" s="152"/>
      <c r="D670" s="147" t="s">
        <v>160</v>
      </c>
      <c r="E670" s="153" t="s">
        <v>19</v>
      </c>
      <c r="F670" s="154" t="s">
        <v>985</v>
      </c>
      <c r="H670" s="155">
        <v>10.680999999999999</v>
      </c>
      <c r="I670" s="156"/>
      <c r="L670" s="152"/>
      <c r="M670" s="157"/>
      <c r="U670" s="332"/>
      <c r="V670" s="1" t="str">
        <f t="shared" si="8"/>
        <v/>
      </c>
      <c r="AT670" s="153" t="s">
        <v>160</v>
      </c>
      <c r="AU670" s="153" t="s">
        <v>88</v>
      </c>
      <c r="AV670" s="13" t="s">
        <v>88</v>
      </c>
      <c r="AW670" s="13" t="s">
        <v>36</v>
      </c>
      <c r="AX670" s="13" t="s">
        <v>75</v>
      </c>
      <c r="AY670" s="153" t="s">
        <v>148</v>
      </c>
    </row>
    <row r="671" spans="2:65" s="13" customFormat="1" ht="11.25" x14ac:dyDescent="0.2">
      <c r="B671" s="152"/>
      <c r="D671" s="147" t="s">
        <v>160</v>
      </c>
      <c r="E671" s="153" t="s">
        <v>19</v>
      </c>
      <c r="F671" s="154" t="s">
        <v>986</v>
      </c>
      <c r="H671" s="155">
        <v>1.02</v>
      </c>
      <c r="I671" s="156"/>
      <c r="L671" s="152"/>
      <c r="M671" s="157"/>
      <c r="U671" s="332"/>
      <c r="V671" s="1" t="str">
        <f t="shared" si="8"/>
        <v/>
      </c>
      <c r="AT671" s="153" t="s">
        <v>160</v>
      </c>
      <c r="AU671" s="153" t="s">
        <v>88</v>
      </c>
      <c r="AV671" s="13" t="s">
        <v>88</v>
      </c>
      <c r="AW671" s="13" t="s">
        <v>36</v>
      </c>
      <c r="AX671" s="13" t="s">
        <v>75</v>
      </c>
      <c r="AY671" s="153" t="s">
        <v>148</v>
      </c>
    </row>
    <row r="672" spans="2:65" s="14" customFormat="1" ht="11.25" x14ac:dyDescent="0.2">
      <c r="B672" s="158"/>
      <c r="D672" s="147" t="s">
        <v>160</v>
      </c>
      <c r="E672" s="159" t="s">
        <v>19</v>
      </c>
      <c r="F672" s="160" t="s">
        <v>163</v>
      </c>
      <c r="H672" s="161">
        <v>11.700999999999999</v>
      </c>
      <c r="I672" s="162"/>
      <c r="L672" s="158"/>
      <c r="M672" s="163"/>
      <c r="U672" s="333"/>
      <c r="V672" s="1" t="str">
        <f t="shared" si="8"/>
        <v/>
      </c>
      <c r="AT672" s="159" t="s">
        <v>160</v>
      </c>
      <c r="AU672" s="159" t="s">
        <v>88</v>
      </c>
      <c r="AV672" s="14" t="s">
        <v>156</v>
      </c>
      <c r="AW672" s="14" t="s">
        <v>36</v>
      </c>
      <c r="AX672" s="14" t="s">
        <v>82</v>
      </c>
      <c r="AY672" s="159" t="s">
        <v>148</v>
      </c>
    </row>
    <row r="673" spans="2:65" s="1" customFormat="1" ht="16.5" customHeight="1" x14ac:dyDescent="0.2">
      <c r="B673" s="33"/>
      <c r="C673" s="129" t="s">
        <v>987</v>
      </c>
      <c r="D673" s="129" t="s">
        <v>151</v>
      </c>
      <c r="E673" s="130" t="s">
        <v>988</v>
      </c>
      <c r="F673" s="131" t="s">
        <v>989</v>
      </c>
      <c r="G673" s="132" t="s">
        <v>154</v>
      </c>
      <c r="H673" s="133">
        <v>2</v>
      </c>
      <c r="I673" s="134"/>
      <c r="J673" s="135">
        <f>ROUND(I673*H673,2)</f>
        <v>0</v>
      </c>
      <c r="K673" s="131" t="s">
        <v>155</v>
      </c>
      <c r="L673" s="33"/>
      <c r="M673" s="136" t="s">
        <v>19</v>
      </c>
      <c r="N673" s="137" t="s">
        <v>47</v>
      </c>
      <c r="P673" s="138">
        <f>O673*H673</f>
        <v>0</v>
      </c>
      <c r="Q673" s="138">
        <v>2.1000000000000001E-4</v>
      </c>
      <c r="R673" s="138">
        <f>Q673*H673</f>
        <v>4.2000000000000002E-4</v>
      </c>
      <c r="S673" s="138">
        <v>0</v>
      </c>
      <c r="T673" s="138">
        <f>S673*H673</f>
        <v>0</v>
      </c>
      <c r="U673" s="329" t="s">
        <v>19</v>
      </c>
      <c r="V673" s="1" t="str">
        <f t="shared" si="8"/>
        <v/>
      </c>
      <c r="AR673" s="140" t="s">
        <v>255</v>
      </c>
      <c r="AT673" s="140" t="s">
        <v>151</v>
      </c>
      <c r="AU673" s="140" t="s">
        <v>88</v>
      </c>
      <c r="AY673" s="18" t="s">
        <v>148</v>
      </c>
      <c r="BE673" s="141">
        <f>IF(N673="základní",J673,0)</f>
        <v>0</v>
      </c>
      <c r="BF673" s="141">
        <f>IF(N673="snížená",J673,0)</f>
        <v>0</v>
      </c>
      <c r="BG673" s="141">
        <f>IF(N673="zákl. přenesená",J673,0)</f>
        <v>0</v>
      </c>
      <c r="BH673" s="141">
        <f>IF(N673="sníž. přenesená",J673,0)</f>
        <v>0</v>
      </c>
      <c r="BI673" s="141">
        <f>IF(N673="nulová",J673,0)</f>
        <v>0</v>
      </c>
      <c r="BJ673" s="18" t="s">
        <v>88</v>
      </c>
      <c r="BK673" s="141">
        <f>ROUND(I673*H673,2)</f>
        <v>0</v>
      </c>
      <c r="BL673" s="18" t="s">
        <v>255</v>
      </c>
      <c r="BM673" s="140" t="s">
        <v>990</v>
      </c>
    </row>
    <row r="674" spans="2:65" s="1" customFormat="1" ht="11.25" x14ac:dyDescent="0.2">
      <c r="B674" s="33"/>
      <c r="D674" s="142" t="s">
        <v>158</v>
      </c>
      <c r="F674" s="143" t="s">
        <v>991</v>
      </c>
      <c r="I674" s="144"/>
      <c r="L674" s="33"/>
      <c r="M674" s="145"/>
      <c r="U674" s="330"/>
      <c r="V674" s="1" t="str">
        <f t="shared" si="8"/>
        <v/>
      </c>
      <c r="AT674" s="18" t="s">
        <v>158</v>
      </c>
      <c r="AU674" s="18" t="s">
        <v>88</v>
      </c>
    </row>
    <row r="675" spans="2:65" s="1" customFormat="1" ht="16.5" customHeight="1" x14ac:dyDescent="0.2">
      <c r="B675" s="33"/>
      <c r="C675" s="129" t="s">
        <v>992</v>
      </c>
      <c r="D675" s="129" t="s">
        <v>151</v>
      </c>
      <c r="E675" s="130" t="s">
        <v>993</v>
      </c>
      <c r="F675" s="131" t="s">
        <v>994</v>
      </c>
      <c r="G675" s="132" t="s">
        <v>174</v>
      </c>
      <c r="H675" s="133">
        <v>29.56</v>
      </c>
      <c r="I675" s="134"/>
      <c r="J675" s="135">
        <f>ROUND(I675*H675,2)</f>
        <v>0</v>
      </c>
      <c r="K675" s="131" t="s">
        <v>155</v>
      </c>
      <c r="L675" s="33"/>
      <c r="M675" s="136" t="s">
        <v>19</v>
      </c>
      <c r="N675" s="137" t="s">
        <v>47</v>
      </c>
      <c r="P675" s="138">
        <f>O675*H675</f>
        <v>0</v>
      </c>
      <c r="Q675" s="138">
        <v>2.9999999999999997E-4</v>
      </c>
      <c r="R675" s="138">
        <f>Q675*H675</f>
        <v>8.8679999999999991E-3</v>
      </c>
      <c r="S675" s="138">
        <v>0</v>
      </c>
      <c r="T675" s="138">
        <f>S675*H675</f>
        <v>0</v>
      </c>
      <c r="U675" s="329" t="s">
        <v>19</v>
      </c>
      <c r="V675" s="1" t="str">
        <f t="shared" si="8"/>
        <v/>
      </c>
      <c r="AR675" s="140" t="s">
        <v>255</v>
      </c>
      <c r="AT675" s="140" t="s">
        <v>151</v>
      </c>
      <c r="AU675" s="140" t="s">
        <v>88</v>
      </c>
      <c r="AY675" s="18" t="s">
        <v>148</v>
      </c>
      <c r="BE675" s="141">
        <f>IF(N675="základní",J675,0)</f>
        <v>0</v>
      </c>
      <c r="BF675" s="141">
        <f>IF(N675="snížená",J675,0)</f>
        <v>0</v>
      </c>
      <c r="BG675" s="141">
        <f>IF(N675="zákl. přenesená",J675,0)</f>
        <v>0</v>
      </c>
      <c r="BH675" s="141">
        <f>IF(N675="sníž. přenesená",J675,0)</f>
        <v>0</v>
      </c>
      <c r="BI675" s="141">
        <f>IF(N675="nulová",J675,0)</f>
        <v>0</v>
      </c>
      <c r="BJ675" s="18" t="s">
        <v>88</v>
      </c>
      <c r="BK675" s="141">
        <f>ROUND(I675*H675,2)</f>
        <v>0</v>
      </c>
      <c r="BL675" s="18" t="s">
        <v>255</v>
      </c>
      <c r="BM675" s="140" t="s">
        <v>995</v>
      </c>
    </row>
    <row r="676" spans="2:65" s="1" customFormat="1" ht="11.25" x14ac:dyDescent="0.2">
      <c r="B676" s="33"/>
      <c r="D676" s="142" t="s">
        <v>158</v>
      </c>
      <c r="F676" s="143" t="s">
        <v>996</v>
      </c>
      <c r="I676" s="144"/>
      <c r="L676" s="33"/>
      <c r="M676" s="145"/>
      <c r="U676" s="330"/>
      <c r="V676" s="1" t="str">
        <f t="shared" si="8"/>
        <v/>
      </c>
      <c r="AT676" s="18" t="s">
        <v>158</v>
      </c>
      <c r="AU676" s="18" t="s">
        <v>88</v>
      </c>
    </row>
    <row r="677" spans="2:65" s="1" customFormat="1" ht="24.2" customHeight="1" x14ac:dyDescent="0.2">
      <c r="B677" s="33"/>
      <c r="C677" s="129" t="s">
        <v>997</v>
      </c>
      <c r="D677" s="129" t="s">
        <v>151</v>
      </c>
      <c r="E677" s="130" t="s">
        <v>998</v>
      </c>
      <c r="F677" s="131" t="s">
        <v>999</v>
      </c>
      <c r="G677" s="132" t="s">
        <v>540</v>
      </c>
      <c r="H677" s="181"/>
      <c r="I677" s="134"/>
      <c r="J677" s="135">
        <f>ROUND(I677*H677,2)</f>
        <v>0</v>
      </c>
      <c r="K677" s="131" t="s">
        <v>155</v>
      </c>
      <c r="L677" s="33"/>
      <c r="M677" s="136" t="s">
        <v>19</v>
      </c>
      <c r="N677" s="137" t="s">
        <v>47</v>
      </c>
      <c r="P677" s="138">
        <f>O677*H677</f>
        <v>0</v>
      </c>
      <c r="Q677" s="138">
        <v>0</v>
      </c>
      <c r="R677" s="138">
        <f>Q677*H677</f>
        <v>0</v>
      </c>
      <c r="S677" s="138">
        <v>0</v>
      </c>
      <c r="T677" s="138">
        <f>S677*H677</f>
        <v>0</v>
      </c>
      <c r="U677" s="329" t="s">
        <v>19</v>
      </c>
      <c r="V677" s="1" t="str">
        <f t="shared" si="8"/>
        <v/>
      </c>
      <c r="AR677" s="140" t="s">
        <v>255</v>
      </c>
      <c r="AT677" s="140" t="s">
        <v>151</v>
      </c>
      <c r="AU677" s="140" t="s">
        <v>88</v>
      </c>
      <c r="AY677" s="18" t="s">
        <v>148</v>
      </c>
      <c r="BE677" s="141">
        <f>IF(N677="základní",J677,0)</f>
        <v>0</v>
      </c>
      <c r="BF677" s="141">
        <f>IF(N677="snížená",J677,0)</f>
        <v>0</v>
      </c>
      <c r="BG677" s="141">
        <f>IF(N677="zákl. přenesená",J677,0)</f>
        <v>0</v>
      </c>
      <c r="BH677" s="141">
        <f>IF(N677="sníž. přenesená",J677,0)</f>
        <v>0</v>
      </c>
      <c r="BI677" s="141">
        <f>IF(N677="nulová",J677,0)</f>
        <v>0</v>
      </c>
      <c r="BJ677" s="18" t="s">
        <v>88</v>
      </c>
      <c r="BK677" s="141">
        <f>ROUND(I677*H677,2)</f>
        <v>0</v>
      </c>
      <c r="BL677" s="18" t="s">
        <v>255</v>
      </c>
      <c r="BM677" s="140" t="s">
        <v>1000</v>
      </c>
    </row>
    <row r="678" spans="2:65" s="1" customFormat="1" ht="11.25" x14ac:dyDescent="0.2">
      <c r="B678" s="33"/>
      <c r="D678" s="142" t="s">
        <v>158</v>
      </c>
      <c r="F678" s="143" t="s">
        <v>1001</v>
      </c>
      <c r="I678" s="144"/>
      <c r="L678" s="33"/>
      <c r="M678" s="145"/>
      <c r="U678" s="330"/>
      <c r="V678" s="1" t="str">
        <f t="shared" si="8"/>
        <v/>
      </c>
      <c r="AT678" s="18" t="s">
        <v>158</v>
      </c>
      <c r="AU678" s="18" t="s">
        <v>88</v>
      </c>
    </row>
    <row r="679" spans="2:65" s="11" customFormat="1" ht="22.9" customHeight="1" x14ac:dyDescent="0.2">
      <c r="B679" s="117"/>
      <c r="D679" s="118" t="s">
        <v>74</v>
      </c>
      <c r="E679" s="127" t="s">
        <v>1002</v>
      </c>
      <c r="F679" s="127" t="s">
        <v>1003</v>
      </c>
      <c r="I679" s="120"/>
      <c r="J679" s="128">
        <f>BK679</f>
        <v>0</v>
      </c>
      <c r="L679" s="117"/>
      <c r="M679" s="122"/>
      <c r="P679" s="123">
        <f>SUM(P680:P695)</f>
        <v>0</v>
      </c>
      <c r="R679" s="123">
        <f>SUM(R680:R695)</f>
        <v>1.1529000000000001E-3</v>
      </c>
      <c r="T679" s="123">
        <f>SUM(T680:T695)</f>
        <v>0</v>
      </c>
      <c r="U679" s="328"/>
      <c r="V679" s="1" t="str">
        <f t="shared" si="8"/>
        <v/>
      </c>
      <c r="AR679" s="118" t="s">
        <v>88</v>
      </c>
      <c r="AT679" s="125" t="s">
        <v>74</v>
      </c>
      <c r="AU679" s="125" t="s">
        <v>82</v>
      </c>
      <c r="AY679" s="118" t="s">
        <v>148</v>
      </c>
      <c r="BK679" s="126">
        <f>SUM(BK680:BK695)</f>
        <v>0</v>
      </c>
    </row>
    <row r="680" spans="2:65" s="1" customFormat="1" ht="16.5" customHeight="1" x14ac:dyDescent="0.2">
      <c r="B680" s="33"/>
      <c r="C680" s="129" t="s">
        <v>1004</v>
      </c>
      <c r="D680" s="129" t="s">
        <v>151</v>
      </c>
      <c r="E680" s="130" t="s">
        <v>1005</v>
      </c>
      <c r="F680" s="131" t="s">
        <v>1006</v>
      </c>
      <c r="G680" s="132" t="s">
        <v>174</v>
      </c>
      <c r="H680" s="133">
        <v>1.89</v>
      </c>
      <c r="I680" s="134"/>
      <c r="J680" s="135">
        <f>ROUND(I680*H680,2)</f>
        <v>0</v>
      </c>
      <c r="K680" s="131" t="s">
        <v>155</v>
      </c>
      <c r="L680" s="33"/>
      <c r="M680" s="136" t="s">
        <v>19</v>
      </c>
      <c r="N680" s="137" t="s">
        <v>47</v>
      </c>
      <c r="P680" s="138">
        <f>O680*H680</f>
        <v>0</v>
      </c>
      <c r="Q680" s="138">
        <v>1.1E-4</v>
      </c>
      <c r="R680" s="138">
        <f>Q680*H680</f>
        <v>2.0789999999999998E-4</v>
      </c>
      <c r="S680" s="138">
        <v>0</v>
      </c>
      <c r="T680" s="138">
        <f>S680*H680</f>
        <v>0</v>
      </c>
      <c r="U680" s="329" t="s">
        <v>19</v>
      </c>
      <c r="V680" s="1" t="str">
        <f t="shared" si="8"/>
        <v/>
      </c>
      <c r="AR680" s="140" t="s">
        <v>255</v>
      </c>
      <c r="AT680" s="140" t="s">
        <v>151</v>
      </c>
      <c r="AU680" s="140" t="s">
        <v>88</v>
      </c>
      <c r="AY680" s="18" t="s">
        <v>148</v>
      </c>
      <c r="BE680" s="141">
        <f>IF(N680="základní",J680,0)</f>
        <v>0</v>
      </c>
      <c r="BF680" s="141">
        <f>IF(N680="snížená",J680,0)</f>
        <v>0</v>
      </c>
      <c r="BG680" s="141">
        <f>IF(N680="zákl. přenesená",J680,0)</f>
        <v>0</v>
      </c>
      <c r="BH680" s="141">
        <f>IF(N680="sníž. přenesená",J680,0)</f>
        <v>0</v>
      </c>
      <c r="BI680" s="141">
        <f>IF(N680="nulová",J680,0)</f>
        <v>0</v>
      </c>
      <c r="BJ680" s="18" t="s">
        <v>88</v>
      </c>
      <c r="BK680" s="141">
        <f>ROUND(I680*H680,2)</f>
        <v>0</v>
      </c>
      <c r="BL680" s="18" t="s">
        <v>255</v>
      </c>
      <c r="BM680" s="140" t="s">
        <v>1007</v>
      </c>
    </row>
    <row r="681" spans="2:65" s="1" customFormat="1" ht="11.25" x14ac:dyDescent="0.2">
      <c r="B681" s="33"/>
      <c r="D681" s="142" t="s">
        <v>158</v>
      </c>
      <c r="F681" s="143" t="s">
        <v>1008</v>
      </c>
      <c r="I681" s="144"/>
      <c r="L681" s="33"/>
      <c r="M681" s="145"/>
      <c r="U681" s="330"/>
      <c r="V681" s="1" t="str">
        <f t="shared" si="8"/>
        <v/>
      </c>
      <c r="AT681" s="18" t="s">
        <v>158</v>
      </c>
      <c r="AU681" s="18" t="s">
        <v>88</v>
      </c>
    </row>
    <row r="682" spans="2:65" s="12" customFormat="1" ht="11.25" x14ac:dyDescent="0.2">
      <c r="B682" s="146"/>
      <c r="D682" s="147" t="s">
        <v>160</v>
      </c>
      <c r="E682" s="148" t="s">
        <v>19</v>
      </c>
      <c r="F682" s="149" t="s">
        <v>1009</v>
      </c>
      <c r="H682" s="148" t="s">
        <v>19</v>
      </c>
      <c r="I682" s="150"/>
      <c r="L682" s="146"/>
      <c r="M682" s="151"/>
      <c r="U682" s="331"/>
      <c r="V682" s="1" t="str">
        <f t="shared" ref="V682:V722" si="9">IF(U682="investice",J682,"")</f>
        <v/>
      </c>
      <c r="AT682" s="148" t="s">
        <v>160</v>
      </c>
      <c r="AU682" s="148" t="s">
        <v>88</v>
      </c>
      <c r="AV682" s="12" t="s">
        <v>82</v>
      </c>
      <c r="AW682" s="12" t="s">
        <v>36</v>
      </c>
      <c r="AX682" s="12" t="s">
        <v>75</v>
      </c>
      <c r="AY682" s="148" t="s">
        <v>148</v>
      </c>
    </row>
    <row r="683" spans="2:65" s="13" customFormat="1" ht="11.25" x14ac:dyDescent="0.2">
      <c r="B683" s="152"/>
      <c r="D683" s="147" t="s">
        <v>160</v>
      </c>
      <c r="E683" s="153" t="s">
        <v>19</v>
      </c>
      <c r="F683" s="154" t="s">
        <v>1010</v>
      </c>
      <c r="H683" s="155">
        <v>1.89</v>
      </c>
      <c r="I683" s="156"/>
      <c r="L683" s="152"/>
      <c r="M683" s="157"/>
      <c r="U683" s="332"/>
      <c r="V683" s="1" t="str">
        <f t="shared" si="9"/>
        <v/>
      </c>
      <c r="AT683" s="153" t="s">
        <v>160</v>
      </c>
      <c r="AU683" s="153" t="s">
        <v>88</v>
      </c>
      <c r="AV683" s="13" t="s">
        <v>88</v>
      </c>
      <c r="AW683" s="13" t="s">
        <v>36</v>
      </c>
      <c r="AX683" s="13" t="s">
        <v>75</v>
      </c>
      <c r="AY683" s="153" t="s">
        <v>148</v>
      </c>
    </row>
    <row r="684" spans="2:65" s="14" customFormat="1" ht="11.25" x14ac:dyDescent="0.2">
      <c r="B684" s="158"/>
      <c r="D684" s="147" t="s">
        <v>160</v>
      </c>
      <c r="E684" s="159" t="s">
        <v>19</v>
      </c>
      <c r="F684" s="160" t="s">
        <v>163</v>
      </c>
      <c r="H684" s="161">
        <v>1.89</v>
      </c>
      <c r="I684" s="162"/>
      <c r="L684" s="158"/>
      <c r="M684" s="163"/>
      <c r="U684" s="333"/>
      <c r="V684" s="1" t="str">
        <f t="shared" si="9"/>
        <v/>
      </c>
      <c r="AT684" s="159" t="s">
        <v>160</v>
      </c>
      <c r="AU684" s="159" t="s">
        <v>88</v>
      </c>
      <c r="AV684" s="14" t="s">
        <v>156</v>
      </c>
      <c r="AW684" s="14" t="s">
        <v>36</v>
      </c>
      <c r="AX684" s="14" t="s">
        <v>82</v>
      </c>
      <c r="AY684" s="159" t="s">
        <v>148</v>
      </c>
    </row>
    <row r="685" spans="2:65" s="1" customFormat="1" ht="24.2" customHeight="1" x14ac:dyDescent="0.2">
      <c r="B685" s="33"/>
      <c r="C685" s="129" t="s">
        <v>1011</v>
      </c>
      <c r="D685" s="129" t="s">
        <v>151</v>
      </c>
      <c r="E685" s="130" t="s">
        <v>1012</v>
      </c>
      <c r="F685" s="131" t="s">
        <v>1013</v>
      </c>
      <c r="G685" s="132" t="s">
        <v>174</v>
      </c>
      <c r="H685" s="133">
        <v>1.89</v>
      </c>
      <c r="I685" s="134"/>
      <c r="J685" s="135">
        <f>ROUND(I685*H685,2)</f>
        <v>0</v>
      </c>
      <c r="K685" s="131" t="s">
        <v>155</v>
      </c>
      <c r="L685" s="33"/>
      <c r="M685" s="136" t="s">
        <v>19</v>
      </c>
      <c r="N685" s="137" t="s">
        <v>47</v>
      </c>
      <c r="P685" s="138">
        <f>O685*H685</f>
        <v>0</v>
      </c>
      <c r="Q685" s="138">
        <v>8.0000000000000007E-5</v>
      </c>
      <c r="R685" s="138">
        <f>Q685*H685</f>
        <v>1.5120000000000002E-4</v>
      </c>
      <c r="S685" s="138">
        <v>0</v>
      </c>
      <c r="T685" s="138">
        <f>S685*H685</f>
        <v>0</v>
      </c>
      <c r="U685" s="329" t="s">
        <v>19</v>
      </c>
      <c r="V685" s="1" t="str">
        <f t="shared" si="9"/>
        <v/>
      </c>
      <c r="AR685" s="140" t="s">
        <v>255</v>
      </c>
      <c r="AT685" s="140" t="s">
        <v>151</v>
      </c>
      <c r="AU685" s="140" t="s">
        <v>88</v>
      </c>
      <c r="AY685" s="18" t="s">
        <v>148</v>
      </c>
      <c r="BE685" s="141">
        <f>IF(N685="základní",J685,0)</f>
        <v>0</v>
      </c>
      <c r="BF685" s="141">
        <f>IF(N685="snížená",J685,0)</f>
        <v>0</v>
      </c>
      <c r="BG685" s="141">
        <f>IF(N685="zákl. přenesená",J685,0)</f>
        <v>0</v>
      </c>
      <c r="BH685" s="141">
        <f>IF(N685="sníž. přenesená",J685,0)</f>
        <v>0</v>
      </c>
      <c r="BI685" s="141">
        <f>IF(N685="nulová",J685,0)</f>
        <v>0</v>
      </c>
      <c r="BJ685" s="18" t="s">
        <v>88</v>
      </c>
      <c r="BK685" s="141">
        <f>ROUND(I685*H685,2)</f>
        <v>0</v>
      </c>
      <c r="BL685" s="18" t="s">
        <v>255</v>
      </c>
      <c r="BM685" s="140" t="s">
        <v>1014</v>
      </c>
    </row>
    <row r="686" spans="2:65" s="1" customFormat="1" ht="11.25" x14ac:dyDescent="0.2">
      <c r="B686" s="33"/>
      <c r="D686" s="142" t="s">
        <v>158</v>
      </c>
      <c r="F686" s="143" t="s">
        <v>1015</v>
      </c>
      <c r="I686" s="144"/>
      <c r="L686" s="33"/>
      <c r="M686" s="145"/>
      <c r="U686" s="330"/>
      <c r="V686" s="1" t="str">
        <f t="shared" si="9"/>
        <v/>
      </c>
      <c r="AT686" s="18" t="s">
        <v>158</v>
      </c>
      <c r="AU686" s="18" t="s">
        <v>88</v>
      </c>
    </row>
    <row r="687" spans="2:65" s="12" customFormat="1" ht="11.25" x14ac:dyDescent="0.2">
      <c r="B687" s="146"/>
      <c r="D687" s="147" t="s">
        <v>160</v>
      </c>
      <c r="E687" s="148" t="s">
        <v>19</v>
      </c>
      <c r="F687" s="149" t="s">
        <v>1009</v>
      </c>
      <c r="H687" s="148" t="s">
        <v>19</v>
      </c>
      <c r="I687" s="150"/>
      <c r="L687" s="146"/>
      <c r="M687" s="151"/>
      <c r="U687" s="331"/>
      <c r="V687" s="1" t="str">
        <f t="shared" si="9"/>
        <v/>
      </c>
      <c r="AT687" s="148" t="s">
        <v>160</v>
      </c>
      <c r="AU687" s="148" t="s">
        <v>88</v>
      </c>
      <c r="AV687" s="12" t="s">
        <v>82</v>
      </c>
      <c r="AW687" s="12" t="s">
        <v>36</v>
      </c>
      <c r="AX687" s="12" t="s">
        <v>75</v>
      </c>
      <c r="AY687" s="148" t="s">
        <v>148</v>
      </c>
    </row>
    <row r="688" spans="2:65" s="13" customFormat="1" ht="11.25" x14ac:dyDescent="0.2">
      <c r="B688" s="152"/>
      <c r="D688" s="147" t="s">
        <v>160</v>
      </c>
      <c r="E688" s="153" t="s">
        <v>19</v>
      </c>
      <c r="F688" s="154" t="s">
        <v>1010</v>
      </c>
      <c r="H688" s="155">
        <v>1.89</v>
      </c>
      <c r="I688" s="156"/>
      <c r="L688" s="152"/>
      <c r="M688" s="157"/>
      <c r="U688" s="332"/>
      <c r="V688" s="1" t="str">
        <f t="shared" si="9"/>
        <v/>
      </c>
      <c r="AT688" s="153" t="s">
        <v>160</v>
      </c>
      <c r="AU688" s="153" t="s">
        <v>88</v>
      </c>
      <c r="AV688" s="13" t="s">
        <v>88</v>
      </c>
      <c r="AW688" s="13" t="s">
        <v>36</v>
      </c>
      <c r="AX688" s="13" t="s">
        <v>75</v>
      </c>
      <c r="AY688" s="153" t="s">
        <v>148</v>
      </c>
    </row>
    <row r="689" spans="2:65" s="14" customFormat="1" ht="11.25" x14ac:dyDescent="0.2">
      <c r="B689" s="158"/>
      <c r="D689" s="147" t="s">
        <v>160</v>
      </c>
      <c r="E689" s="159" t="s">
        <v>19</v>
      </c>
      <c r="F689" s="160" t="s">
        <v>163</v>
      </c>
      <c r="H689" s="161">
        <v>1.89</v>
      </c>
      <c r="I689" s="162"/>
      <c r="L689" s="158"/>
      <c r="M689" s="163"/>
      <c r="U689" s="333"/>
      <c r="V689" s="1" t="str">
        <f t="shared" si="9"/>
        <v/>
      </c>
      <c r="AT689" s="159" t="s">
        <v>160</v>
      </c>
      <c r="AU689" s="159" t="s">
        <v>88</v>
      </c>
      <c r="AV689" s="14" t="s">
        <v>156</v>
      </c>
      <c r="AW689" s="14" t="s">
        <v>36</v>
      </c>
      <c r="AX689" s="14" t="s">
        <v>82</v>
      </c>
      <c r="AY689" s="159" t="s">
        <v>148</v>
      </c>
    </row>
    <row r="690" spans="2:65" s="1" customFormat="1" ht="16.5" customHeight="1" x14ac:dyDescent="0.2">
      <c r="B690" s="33"/>
      <c r="C690" s="129" t="s">
        <v>1016</v>
      </c>
      <c r="D690" s="129" t="s">
        <v>151</v>
      </c>
      <c r="E690" s="130" t="s">
        <v>1017</v>
      </c>
      <c r="F690" s="131" t="s">
        <v>1018</v>
      </c>
      <c r="G690" s="132" t="s">
        <v>174</v>
      </c>
      <c r="H690" s="133">
        <v>1.89</v>
      </c>
      <c r="I690" s="134"/>
      <c r="J690" s="135">
        <f>ROUND(I690*H690,2)</f>
        <v>0</v>
      </c>
      <c r="K690" s="131" t="s">
        <v>155</v>
      </c>
      <c r="L690" s="33"/>
      <c r="M690" s="136" t="s">
        <v>19</v>
      </c>
      <c r="N690" s="137" t="s">
        <v>47</v>
      </c>
      <c r="P690" s="138">
        <f>O690*H690</f>
        <v>0</v>
      </c>
      <c r="Q690" s="138">
        <v>1.3999999999999999E-4</v>
      </c>
      <c r="R690" s="138">
        <f>Q690*H690</f>
        <v>2.6459999999999998E-4</v>
      </c>
      <c r="S690" s="138">
        <v>0</v>
      </c>
      <c r="T690" s="138">
        <f>S690*H690</f>
        <v>0</v>
      </c>
      <c r="U690" s="329" t="s">
        <v>19</v>
      </c>
      <c r="V690" s="1" t="str">
        <f t="shared" si="9"/>
        <v/>
      </c>
      <c r="AR690" s="140" t="s">
        <v>255</v>
      </c>
      <c r="AT690" s="140" t="s">
        <v>151</v>
      </c>
      <c r="AU690" s="140" t="s">
        <v>88</v>
      </c>
      <c r="AY690" s="18" t="s">
        <v>148</v>
      </c>
      <c r="BE690" s="141">
        <f>IF(N690="základní",J690,0)</f>
        <v>0</v>
      </c>
      <c r="BF690" s="141">
        <f>IF(N690="snížená",J690,0)</f>
        <v>0</v>
      </c>
      <c r="BG690" s="141">
        <f>IF(N690="zákl. přenesená",J690,0)</f>
        <v>0</v>
      </c>
      <c r="BH690" s="141">
        <f>IF(N690="sníž. přenesená",J690,0)</f>
        <v>0</v>
      </c>
      <c r="BI690" s="141">
        <f>IF(N690="nulová",J690,0)</f>
        <v>0</v>
      </c>
      <c r="BJ690" s="18" t="s">
        <v>88</v>
      </c>
      <c r="BK690" s="141">
        <f>ROUND(I690*H690,2)</f>
        <v>0</v>
      </c>
      <c r="BL690" s="18" t="s">
        <v>255</v>
      </c>
      <c r="BM690" s="140" t="s">
        <v>1019</v>
      </c>
    </row>
    <row r="691" spans="2:65" s="1" customFormat="1" ht="11.25" x14ac:dyDescent="0.2">
      <c r="B691" s="33"/>
      <c r="D691" s="142" t="s">
        <v>158</v>
      </c>
      <c r="F691" s="143" t="s">
        <v>1020</v>
      </c>
      <c r="I691" s="144"/>
      <c r="L691" s="33"/>
      <c r="M691" s="145"/>
      <c r="U691" s="330"/>
      <c r="V691" s="1" t="str">
        <f t="shared" si="9"/>
        <v/>
      </c>
      <c r="AT691" s="18" t="s">
        <v>158</v>
      </c>
      <c r="AU691" s="18" t="s">
        <v>88</v>
      </c>
    </row>
    <row r="692" spans="2:65" s="1" customFormat="1" ht="16.5" customHeight="1" x14ac:dyDescent="0.2">
      <c r="B692" s="33"/>
      <c r="C692" s="129" t="s">
        <v>1021</v>
      </c>
      <c r="D692" s="129" t="s">
        <v>151</v>
      </c>
      <c r="E692" s="130" t="s">
        <v>1022</v>
      </c>
      <c r="F692" s="131" t="s">
        <v>1023</v>
      </c>
      <c r="G692" s="132" t="s">
        <v>174</v>
      </c>
      <c r="H692" s="133">
        <v>1.89</v>
      </c>
      <c r="I692" s="134"/>
      <c r="J692" s="135">
        <f>ROUND(I692*H692,2)</f>
        <v>0</v>
      </c>
      <c r="K692" s="131" t="s">
        <v>155</v>
      </c>
      <c r="L692" s="33"/>
      <c r="M692" s="136" t="s">
        <v>19</v>
      </c>
      <c r="N692" s="137" t="s">
        <v>47</v>
      </c>
      <c r="P692" s="138">
        <f>O692*H692</f>
        <v>0</v>
      </c>
      <c r="Q692" s="138">
        <v>1.3999999999999999E-4</v>
      </c>
      <c r="R692" s="138">
        <f>Q692*H692</f>
        <v>2.6459999999999998E-4</v>
      </c>
      <c r="S692" s="138">
        <v>0</v>
      </c>
      <c r="T692" s="138">
        <f>S692*H692</f>
        <v>0</v>
      </c>
      <c r="U692" s="329" t="s">
        <v>19</v>
      </c>
      <c r="V692" s="1" t="str">
        <f t="shared" si="9"/>
        <v/>
      </c>
      <c r="AR692" s="140" t="s">
        <v>255</v>
      </c>
      <c r="AT692" s="140" t="s">
        <v>151</v>
      </c>
      <c r="AU692" s="140" t="s">
        <v>88</v>
      </c>
      <c r="AY692" s="18" t="s">
        <v>148</v>
      </c>
      <c r="BE692" s="141">
        <f>IF(N692="základní",J692,0)</f>
        <v>0</v>
      </c>
      <c r="BF692" s="141">
        <f>IF(N692="snížená",J692,0)</f>
        <v>0</v>
      </c>
      <c r="BG692" s="141">
        <f>IF(N692="zákl. přenesená",J692,0)</f>
        <v>0</v>
      </c>
      <c r="BH692" s="141">
        <f>IF(N692="sníž. přenesená",J692,0)</f>
        <v>0</v>
      </c>
      <c r="BI692" s="141">
        <f>IF(N692="nulová",J692,0)</f>
        <v>0</v>
      </c>
      <c r="BJ692" s="18" t="s">
        <v>88</v>
      </c>
      <c r="BK692" s="141">
        <f>ROUND(I692*H692,2)</f>
        <v>0</v>
      </c>
      <c r="BL692" s="18" t="s">
        <v>255</v>
      </c>
      <c r="BM692" s="140" t="s">
        <v>1024</v>
      </c>
    </row>
    <row r="693" spans="2:65" s="1" customFormat="1" ht="11.25" x14ac:dyDescent="0.2">
      <c r="B693" s="33"/>
      <c r="D693" s="142" t="s">
        <v>158</v>
      </c>
      <c r="F693" s="143" t="s">
        <v>1025</v>
      </c>
      <c r="I693" s="144"/>
      <c r="L693" s="33"/>
      <c r="M693" s="145"/>
      <c r="U693" s="330"/>
      <c r="V693" s="1" t="str">
        <f t="shared" si="9"/>
        <v/>
      </c>
      <c r="AT693" s="18" t="s">
        <v>158</v>
      </c>
      <c r="AU693" s="18" t="s">
        <v>88</v>
      </c>
    </row>
    <row r="694" spans="2:65" s="1" customFormat="1" ht="16.5" customHeight="1" x14ac:dyDescent="0.2">
      <c r="B694" s="33"/>
      <c r="C694" s="129" t="s">
        <v>1026</v>
      </c>
      <c r="D694" s="129" t="s">
        <v>151</v>
      </c>
      <c r="E694" s="130" t="s">
        <v>1027</v>
      </c>
      <c r="F694" s="131" t="s">
        <v>1028</v>
      </c>
      <c r="G694" s="132" t="s">
        <v>174</v>
      </c>
      <c r="H694" s="133">
        <v>1.89</v>
      </c>
      <c r="I694" s="134"/>
      <c r="J694" s="135">
        <f>ROUND(I694*H694,2)</f>
        <v>0</v>
      </c>
      <c r="K694" s="131" t="s">
        <v>155</v>
      </c>
      <c r="L694" s="33"/>
      <c r="M694" s="136" t="s">
        <v>19</v>
      </c>
      <c r="N694" s="137" t="s">
        <v>47</v>
      </c>
      <c r="P694" s="138">
        <f>O694*H694</f>
        <v>0</v>
      </c>
      <c r="Q694" s="138">
        <v>1.3999999999999999E-4</v>
      </c>
      <c r="R694" s="138">
        <f>Q694*H694</f>
        <v>2.6459999999999998E-4</v>
      </c>
      <c r="S694" s="138">
        <v>0</v>
      </c>
      <c r="T694" s="138">
        <f>S694*H694</f>
        <v>0</v>
      </c>
      <c r="U694" s="329" t="s">
        <v>19</v>
      </c>
      <c r="V694" s="1" t="str">
        <f t="shared" si="9"/>
        <v/>
      </c>
      <c r="AR694" s="140" t="s">
        <v>255</v>
      </c>
      <c r="AT694" s="140" t="s">
        <v>151</v>
      </c>
      <c r="AU694" s="140" t="s">
        <v>88</v>
      </c>
      <c r="AY694" s="18" t="s">
        <v>148</v>
      </c>
      <c r="BE694" s="141">
        <f>IF(N694="základní",J694,0)</f>
        <v>0</v>
      </c>
      <c r="BF694" s="141">
        <f>IF(N694="snížená",J694,0)</f>
        <v>0</v>
      </c>
      <c r="BG694" s="141">
        <f>IF(N694="zákl. přenesená",J694,0)</f>
        <v>0</v>
      </c>
      <c r="BH694" s="141">
        <f>IF(N694="sníž. přenesená",J694,0)</f>
        <v>0</v>
      </c>
      <c r="BI694" s="141">
        <f>IF(N694="nulová",J694,0)</f>
        <v>0</v>
      </c>
      <c r="BJ694" s="18" t="s">
        <v>88</v>
      </c>
      <c r="BK694" s="141">
        <f>ROUND(I694*H694,2)</f>
        <v>0</v>
      </c>
      <c r="BL694" s="18" t="s">
        <v>255</v>
      </c>
      <c r="BM694" s="140" t="s">
        <v>1029</v>
      </c>
    </row>
    <row r="695" spans="2:65" s="1" customFormat="1" ht="11.25" x14ac:dyDescent="0.2">
      <c r="B695" s="33"/>
      <c r="D695" s="142" t="s">
        <v>158</v>
      </c>
      <c r="F695" s="143" t="s">
        <v>1030</v>
      </c>
      <c r="I695" s="144"/>
      <c r="L695" s="33"/>
      <c r="M695" s="145"/>
      <c r="U695" s="330"/>
      <c r="V695" s="1" t="str">
        <f t="shared" si="9"/>
        <v/>
      </c>
      <c r="AT695" s="18" t="s">
        <v>158</v>
      </c>
      <c r="AU695" s="18" t="s">
        <v>88</v>
      </c>
    </row>
    <row r="696" spans="2:65" s="11" customFormat="1" ht="22.9" customHeight="1" x14ac:dyDescent="0.2">
      <c r="B696" s="117"/>
      <c r="D696" s="118" t="s">
        <v>74</v>
      </c>
      <c r="E696" s="127" t="s">
        <v>1031</v>
      </c>
      <c r="F696" s="127" t="s">
        <v>1032</v>
      </c>
      <c r="I696" s="120"/>
      <c r="J696" s="128">
        <f>BK696</f>
        <v>0</v>
      </c>
      <c r="L696" s="117"/>
      <c r="M696" s="122"/>
      <c r="P696" s="123">
        <f>SUM(P697:P722)</f>
        <v>0</v>
      </c>
      <c r="R696" s="123">
        <f>SUM(R697:R722)</f>
        <v>0.21951398</v>
      </c>
      <c r="T696" s="123">
        <f>SUM(T697:T722)</f>
        <v>3.8949949999999997E-2</v>
      </c>
      <c r="U696" s="328"/>
      <c r="V696" s="1" t="str">
        <f t="shared" si="9"/>
        <v/>
      </c>
      <c r="AR696" s="118" t="s">
        <v>88</v>
      </c>
      <c r="AT696" s="125" t="s">
        <v>74</v>
      </c>
      <c r="AU696" s="125" t="s">
        <v>82</v>
      </c>
      <c r="AY696" s="118" t="s">
        <v>148</v>
      </c>
      <c r="BK696" s="126">
        <f>SUM(BK697:BK722)</f>
        <v>0</v>
      </c>
    </row>
    <row r="697" spans="2:65" s="1" customFormat="1" ht="16.5" customHeight="1" x14ac:dyDescent="0.2">
      <c r="B697" s="33"/>
      <c r="C697" s="129" t="s">
        <v>1033</v>
      </c>
      <c r="D697" s="129" t="s">
        <v>151</v>
      </c>
      <c r="E697" s="130" t="s">
        <v>1034</v>
      </c>
      <c r="F697" s="131" t="s">
        <v>1035</v>
      </c>
      <c r="G697" s="132" t="s">
        <v>174</v>
      </c>
      <c r="H697" s="133">
        <v>125.645</v>
      </c>
      <c r="I697" s="134"/>
      <c r="J697" s="135">
        <f>ROUND(I697*H697,2)</f>
        <v>0</v>
      </c>
      <c r="K697" s="131" t="s">
        <v>155</v>
      </c>
      <c r="L697" s="33"/>
      <c r="M697" s="136" t="s">
        <v>19</v>
      </c>
      <c r="N697" s="137" t="s">
        <v>47</v>
      </c>
      <c r="P697" s="138">
        <f>O697*H697</f>
        <v>0</v>
      </c>
      <c r="Q697" s="138">
        <v>1E-3</v>
      </c>
      <c r="R697" s="138">
        <f>Q697*H697</f>
        <v>0.12564500000000001</v>
      </c>
      <c r="S697" s="138">
        <v>3.1E-4</v>
      </c>
      <c r="T697" s="138">
        <f>S697*H697</f>
        <v>3.8949949999999997E-2</v>
      </c>
      <c r="U697" s="329" t="s">
        <v>19</v>
      </c>
      <c r="V697" s="1" t="str">
        <f t="shared" si="9"/>
        <v/>
      </c>
      <c r="AR697" s="140" t="s">
        <v>255</v>
      </c>
      <c r="AT697" s="140" t="s">
        <v>151</v>
      </c>
      <c r="AU697" s="140" t="s">
        <v>88</v>
      </c>
      <c r="AY697" s="18" t="s">
        <v>148</v>
      </c>
      <c r="BE697" s="141">
        <f>IF(N697="základní",J697,0)</f>
        <v>0</v>
      </c>
      <c r="BF697" s="141">
        <f>IF(N697="snížená",J697,0)</f>
        <v>0</v>
      </c>
      <c r="BG697" s="141">
        <f>IF(N697="zákl. přenesená",J697,0)</f>
        <v>0</v>
      </c>
      <c r="BH697" s="141">
        <f>IF(N697="sníž. přenesená",J697,0)</f>
        <v>0</v>
      </c>
      <c r="BI697" s="141">
        <f>IF(N697="nulová",J697,0)</f>
        <v>0</v>
      </c>
      <c r="BJ697" s="18" t="s">
        <v>88</v>
      </c>
      <c r="BK697" s="141">
        <f>ROUND(I697*H697,2)</f>
        <v>0</v>
      </c>
      <c r="BL697" s="18" t="s">
        <v>255</v>
      </c>
      <c r="BM697" s="140" t="s">
        <v>1036</v>
      </c>
    </row>
    <row r="698" spans="2:65" s="1" customFormat="1" ht="11.25" x14ac:dyDescent="0.2">
      <c r="B698" s="33"/>
      <c r="D698" s="142" t="s">
        <v>158</v>
      </c>
      <c r="F698" s="143" t="s">
        <v>1037</v>
      </c>
      <c r="I698" s="144"/>
      <c r="L698" s="33"/>
      <c r="M698" s="145"/>
      <c r="U698" s="330"/>
      <c r="V698" s="1" t="str">
        <f t="shared" si="9"/>
        <v/>
      </c>
      <c r="AT698" s="18" t="s">
        <v>158</v>
      </c>
      <c r="AU698" s="18" t="s">
        <v>88</v>
      </c>
    </row>
    <row r="699" spans="2:65" s="12" customFormat="1" ht="11.25" x14ac:dyDescent="0.2">
      <c r="B699" s="146"/>
      <c r="D699" s="147" t="s">
        <v>160</v>
      </c>
      <c r="E699" s="148" t="s">
        <v>19</v>
      </c>
      <c r="F699" s="149" t="s">
        <v>1038</v>
      </c>
      <c r="H699" s="148" t="s">
        <v>19</v>
      </c>
      <c r="I699" s="150"/>
      <c r="L699" s="146"/>
      <c r="M699" s="151"/>
      <c r="U699" s="331"/>
      <c r="V699" s="1" t="str">
        <f t="shared" si="9"/>
        <v/>
      </c>
      <c r="AT699" s="148" t="s">
        <v>160</v>
      </c>
      <c r="AU699" s="148" t="s">
        <v>88</v>
      </c>
      <c r="AV699" s="12" t="s">
        <v>82</v>
      </c>
      <c r="AW699" s="12" t="s">
        <v>36</v>
      </c>
      <c r="AX699" s="12" t="s">
        <v>75</v>
      </c>
      <c r="AY699" s="148" t="s">
        <v>148</v>
      </c>
    </row>
    <row r="700" spans="2:65" s="13" customFormat="1" ht="11.25" x14ac:dyDescent="0.2">
      <c r="B700" s="152"/>
      <c r="D700" s="147" t="s">
        <v>160</v>
      </c>
      <c r="E700" s="153" t="s">
        <v>19</v>
      </c>
      <c r="F700" s="154" t="s">
        <v>1039</v>
      </c>
      <c r="H700" s="155">
        <v>38.898000000000003</v>
      </c>
      <c r="I700" s="156"/>
      <c r="L700" s="152"/>
      <c r="M700" s="157"/>
      <c r="U700" s="332"/>
      <c r="V700" s="1" t="str">
        <f t="shared" si="9"/>
        <v/>
      </c>
      <c r="AT700" s="153" t="s">
        <v>160</v>
      </c>
      <c r="AU700" s="153" t="s">
        <v>88</v>
      </c>
      <c r="AV700" s="13" t="s">
        <v>88</v>
      </c>
      <c r="AW700" s="13" t="s">
        <v>36</v>
      </c>
      <c r="AX700" s="13" t="s">
        <v>75</v>
      </c>
      <c r="AY700" s="153" t="s">
        <v>148</v>
      </c>
    </row>
    <row r="701" spans="2:65" s="13" customFormat="1" ht="11.25" x14ac:dyDescent="0.2">
      <c r="B701" s="152"/>
      <c r="D701" s="147" t="s">
        <v>160</v>
      </c>
      <c r="E701" s="153" t="s">
        <v>19</v>
      </c>
      <c r="F701" s="154" t="s">
        <v>1040</v>
      </c>
      <c r="H701" s="155">
        <v>86.747</v>
      </c>
      <c r="I701" s="156"/>
      <c r="L701" s="152"/>
      <c r="M701" s="157"/>
      <c r="U701" s="332"/>
      <c r="V701" s="1" t="str">
        <f t="shared" si="9"/>
        <v/>
      </c>
      <c r="AT701" s="153" t="s">
        <v>160</v>
      </c>
      <c r="AU701" s="153" t="s">
        <v>88</v>
      </c>
      <c r="AV701" s="13" t="s">
        <v>88</v>
      </c>
      <c r="AW701" s="13" t="s">
        <v>36</v>
      </c>
      <c r="AX701" s="13" t="s">
        <v>75</v>
      </c>
      <c r="AY701" s="153" t="s">
        <v>148</v>
      </c>
    </row>
    <row r="702" spans="2:65" s="14" customFormat="1" ht="11.25" x14ac:dyDescent="0.2">
      <c r="B702" s="158"/>
      <c r="D702" s="147" t="s">
        <v>160</v>
      </c>
      <c r="E702" s="159" t="s">
        <v>19</v>
      </c>
      <c r="F702" s="160" t="s">
        <v>163</v>
      </c>
      <c r="H702" s="161">
        <v>125.64500000000001</v>
      </c>
      <c r="I702" s="162"/>
      <c r="L702" s="158"/>
      <c r="M702" s="163"/>
      <c r="U702" s="333"/>
      <c r="V702" s="1" t="str">
        <f t="shared" si="9"/>
        <v/>
      </c>
      <c r="AT702" s="159" t="s">
        <v>160</v>
      </c>
      <c r="AU702" s="159" t="s">
        <v>88</v>
      </c>
      <c r="AV702" s="14" t="s">
        <v>156</v>
      </c>
      <c r="AW702" s="14" t="s">
        <v>36</v>
      </c>
      <c r="AX702" s="14" t="s">
        <v>82</v>
      </c>
      <c r="AY702" s="159" t="s">
        <v>148</v>
      </c>
    </row>
    <row r="703" spans="2:65" s="1" customFormat="1" ht="16.5" customHeight="1" x14ac:dyDescent="0.2">
      <c r="B703" s="33"/>
      <c r="C703" s="129" t="s">
        <v>1041</v>
      </c>
      <c r="D703" s="129" t="s">
        <v>151</v>
      </c>
      <c r="E703" s="130" t="s">
        <v>1042</v>
      </c>
      <c r="F703" s="131" t="s">
        <v>1043</v>
      </c>
      <c r="G703" s="132" t="s">
        <v>174</v>
      </c>
      <c r="H703" s="133">
        <v>125.645</v>
      </c>
      <c r="I703" s="134"/>
      <c r="J703" s="135">
        <f>ROUND(I703*H703,2)</f>
        <v>0</v>
      </c>
      <c r="K703" s="131" t="s">
        <v>155</v>
      </c>
      <c r="L703" s="33"/>
      <c r="M703" s="136" t="s">
        <v>19</v>
      </c>
      <c r="N703" s="137" t="s">
        <v>47</v>
      </c>
      <c r="P703" s="138">
        <f>O703*H703</f>
        <v>0</v>
      </c>
      <c r="Q703" s="138">
        <v>0</v>
      </c>
      <c r="R703" s="138">
        <f>Q703*H703</f>
        <v>0</v>
      </c>
      <c r="S703" s="138">
        <v>0</v>
      </c>
      <c r="T703" s="138">
        <f>S703*H703</f>
        <v>0</v>
      </c>
      <c r="U703" s="329" t="s">
        <v>19</v>
      </c>
      <c r="V703" s="1" t="str">
        <f t="shared" si="9"/>
        <v/>
      </c>
      <c r="AR703" s="140" t="s">
        <v>255</v>
      </c>
      <c r="AT703" s="140" t="s">
        <v>151</v>
      </c>
      <c r="AU703" s="140" t="s">
        <v>88</v>
      </c>
      <c r="AY703" s="18" t="s">
        <v>148</v>
      </c>
      <c r="BE703" s="141">
        <f>IF(N703="základní",J703,0)</f>
        <v>0</v>
      </c>
      <c r="BF703" s="141">
        <f>IF(N703="snížená",J703,0)</f>
        <v>0</v>
      </c>
      <c r="BG703" s="141">
        <f>IF(N703="zákl. přenesená",J703,0)</f>
        <v>0</v>
      </c>
      <c r="BH703" s="141">
        <f>IF(N703="sníž. přenesená",J703,0)</f>
        <v>0</v>
      </c>
      <c r="BI703" s="141">
        <f>IF(N703="nulová",J703,0)</f>
        <v>0</v>
      </c>
      <c r="BJ703" s="18" t="s">
        <v>88</v>
      </c>
      <c r="BK703" s="141">
        <f>ROUND(I703*H703,2)</f>
        <v>0</v>
      </c>
      <c r="BL703" s="18" t="s">
        <v>255</v>
      </c>
      <c r="BM703" s="140" t="s">
        <v>1044</v>
      </c>
    </row>
    <row r="704" spans="2:65" s="1" customFormat="1" ht="11.25" x14ac:dyDescent="0.2">
      <c r="B704" s="33"/>
      <c r="D704" s="142" t="s">
        <v>158</v>
      </c>
      <c r="F704" s="143" t="s">
        <v>1045</v>
      </c>
      <c r="I704" s="144"/>
      <c r="L704" s="33"/>
      <c r="M704" s="145"/>
      <c r="U704" s="330"/>
      <c r="V704" s="1" t="str">
        <f t="shared" si="9"/>
        <v/>
      </c>
      <c r="AT704" s="18" t="s">
        <v>158</v>
      </c>
      <c r="AU704" s="18" t="s">
        <v>88</v>
      </c>
    </row>
    <row r="705" spans="2:65" s="1" customFormat="1" ht="16.5" customHeight="1" x14ac:dyDescent="0.2">
      <c r="B705" s="33"/>
      <c r="C705" s="129" t="s">
        <v>1046</v>
      </c>
      <c r="D705" s="129" t="s">
        <v>151</v>
      </c>
      <c r="E705" s="130" t="s">
        <v>1047</v>
      </c>
      <c r="F705" s="131" t="s">
        <v>1048</v>
      </c>
      <c r="G705" s="132" t="s">
        <v>174</v>
      </c>
      <c r="H705" s="133">
        <v>204.06299999999999</v>
      </c>
      <c r="I705" s="134"/>
      <c r="J705" s="135">
        <f>ROUND(I705*H705,2)</f>
        <v>0</v>
      </c>
      <c r="K705" s="131" t="s">
        <v>155</v>
      </c>
      <c r="L705" s="33"/>
      <c r="M705" s="136" t="s">
        <v>19</v>
      </c>
      <c r="N705" s="137" t="s">
        <v>47</v>
      </c>
      <c r="P705" s="138">
        <f>O705*H705</f>
        <v>0</v>
      </c>
      <c r="Q705" s="138">
        <v>2.0000000000000001E-4</v>
      </c>
      <c r="R705" s="138">
        <f>Q705*H705</f>
        <v>4.0812599999999997E-2</v>
      </c>
      <c r="S705" s="138">
        <v>0</v>
      </c>
      <c r="T705" s="138">
        <f>S705*H705</f>
        <v>0</v>
      </c>
      <c r="U705" s="329" t="s">
        <v>19</v>
      </c>
      <c r="V705" s="1" t="str">
        <f t="shared" si="9"/>
        <v/>
      </c>
      <c r="AR705" s="140" t="s">
        <v>255</v>
      </c>
      <c r="AT705" s="140" t="s">
        <v>151</v>
      </c>
      <c r="AU705" s="140" t="s">
        <v>88</v>
      </c>
      <c r="AY705" s="18" t="s">
        <v>148</v>
      </c>
      <c r="BE705" s="141">
        <f>IF(N705="základní",J705,0)</f>
        <v>0</v>
      </c>
      <c r="BF705" s="141">
        <f>IF(N705="snížená",J705,0)</f>
        <v>0</v>
      </c>
      <c r="BG705" s="141">
        <f>IF(N705="zákl. přenesená",J705,0)</f>
        <v>0</v>
      </c>
      <c r="BH705" s="141">
        <f>IF(N705="sníž. přenesená",J705,0)</f>
        <v>0</v>
      </c>
      <c r="BI705" s="141">
        <f>IF(N705="nulová",J705,0)</f>
        <v>0</v>
      </c>
      <c r="BJ705" s="18" t="s">
        <v>88</v>
      </c>
      <c r="BK705" s="141">
        <f>ROUND(I705*H705,2)</f>
        <v>0</v>
      </c>
      <c r="BL705" s="18" t="s">
        <v>255</v>
      </c>
      <c r="BM705" s="140" t="s">
        <v>1049</v>
      </c>
    </row>
    <row r="706" spans="2:65" s="1" customFormat="1" ht="11.25" x14ac:dyDescent="0.2">
      <c r="B706" s="33"/>
      <c r="D706" s="142" t="s">
        <v>158</v>
      </c>
      <c r="F706" s="143" t="s">
        <v>1050</v>
      </c>
      <c r="I706" s="144"/>
      <c r="L706" s="33"/>
      <c r="M706" s="145"/>
      <c r="U706" s="330"/>
      <c r="V706" s="1" t="str">
        <f t="shared" si="9"/>
        <v/>
      </c>
      <c r="AT706" s="18" t="s">
        <v>158</v>
      </c>
      <c r="AU706" s="18" t="s">
        <v>88</v>
      </c>
    </row>
    <row r="707" spans="2:65" s="12" customFormat="1" ht="11.25" x14ac:dyDescent="0.2">
      <c r="B707" s="146"/>
      <c r="D707" s="147" t="s">
        <v>160</v>
      </c>
      <c r="E707" s="148" t="s">
        <v>19</v>
      </c>
      <c r="F707" s="149" t="s">
        <v>1051</v>
      </c>
      <c r="H707" s="148" t="s">
        <v>19</v>
      </c>
      <c r="I707" s="150"/>
      <c r="L707" s="146"/>
      <c r="M707" s="151"/>
      <c r="U707" s="331"/>
      <c r="V707" s="1" t="str">
        <f t="shared" si="9"/>
        <v/>
      </c>
      <c r="AT707" s="148" t="s">
        <v>160</v>
      </c>
      <c r="AU707" s="148" t="s">
        <v>88</v>
      </c>
      <c r="AV707" s="12" t="s">
        <v>82</v>
      </c>
      <c r="AW707" s="12" t="s">
        <v>36</v>
      </c>
      <c r="AX707" s="12" t="s">
        <v>75</v>
      </c>
      <c r="AY707" s="148" t="s">
        <v>148</v>
      </c>
    </row>
    <row r="708" spans="2:65" s="13" customFormat="1" ht="11.25" x14ac:dyDescent="0.2">
      <c r="B708" s="152"/>
      <c r="D708" s="147" t="s">
        <v>160</v>
      </c>
      <c r="E708" s="153" t="s">
        <v>19</v>
      </c>
      <c r="F708" s="154" t="s">
        <v>1052</v>
      </c>
      <c r="H708" s="155">
        <v>45.604999999999997</v>
      </c>
      <c r="I708" s="156"/>
      <c r="L708" s="152"/>
      <c r="M708" s="157"/>
      <c r="U708" s="332"/>
      <c r="V708" s="1" t="str">
        <f t="shared" si="9"/>
        <v/>
      </c>
      <c r="AT708" s="153" t="s">
        <v>160</v>
      </c>
      <c r="AU708" s="153" t="s">
        <v>88</v>
      </c>
      <c r="AV708" s="13" t="s">
        <v>88</v>
      </c>
      <c r="AW708" s="13" t="s">
        <v>36</v>
      </c>
      <c r="AX708" s="13" t="s">
        <v>75</v>
      </c>
      <c r="AY708" s="153" t="s">
        <v>148</v>
      </c>
    </row>
    <row r="709" spans="2:65" s="12" customFormat="1" ht="11.25" x14ac:dyDescent="0.2">
      <c r="B709" s="146"/>
      <c r="D709" s="147" t="s">
        <v>160</v>
      </c>
      <c r="E709" s="148" t="s">
        <v>19</v>
      </c>
      <c r="F709" s="149" t="s">
        <v>624</v>
      </c>
      <c r="H709" s="148" t="s">
        <v>19</v>
      </c>
      <c r="I709" s="150"/>
      <c r="L709" s="146"/>
      <c r="M709" s="151"/>
      <c r="U709" s="331"/>
      <c r="V709" s="1" t="str">
        <f t="shared" si="9"/>
        <v/>
      </c>
      <c r="AT709" s="148" t="s">
        <v>160</v>
      </c>
      <c r="AU709" s="148" t="s">
        <v>88</v>
      </c>
      <c r="AV709" s="12" t="s">
        <v>82</v>
      </c>
      <c r="AW709" s="12" t="s">
        <v>36</v>
      </c>
      <c r="AX709" s="12" t="s">
        <v>75</v>
      </c>
      <c r="AY709" s="148" t="s">
        <v>148</v>
      </c>
    </row>
    <row r="710" spans="2:65" s="13" customFormat="1" ht="11.25" x14ac:dyDescent="0.2">
      <c r="B710" s="152"/>
      <c r="D710" s="147" t="s">
        <v>160</v>
      </c>
      <c r="E710" s="153" t="s">
        <v>19</v>
      </c>
      <c r="F710" s="154" t="s">
        <v>1053</v>
      </c>
      <c r="H710" s="155">
        <v>32.840000000000003</v>
      </c>
      <c r="I710" s="156"/>
      <c r="L710" s="152"/>
      <c r="M710" s="157"/>
      <c r="U710" s="332"/>
      <c r="V710" s="1" t="str">
        <f t="shared" si="9"/>
        <v/>
      </c>
      <c r="AT710" s="153" t="s">
        <v>160</v>
      </c>
      <c r="AU710" s="153" t="s">
        <v>88</v>
      </c>
      <c r="AV710" s="13" t="s">
        <v>88</v>
      </c>
      <c r="AW710" s="13" t="s">
        <v>36</v>
      </c>
      <c r="AX710" s="13" t="s">
        <v>75</v>
      </c>
      <c r="AY710" s="153" t="s">
        <v>148</v>
      </c>
    </row>
    <row r="711" spans="2:65" s="12" customFormat="1" ht="11.25" x14ac:dyDescent="0.2">
      <c r="B711" s="146"/>
      <c r="D711" s="147" t="s">
        <v>160</v>
      </c>
      <c r="E711" s="148" t="s">
        <v>19</v>
      </c>
      <c r="F711" s="149" t="s">
        <v>1054</v>
      </c>
      <c r="H711" s="148" t="s">
        <v>19</v>
      </c>
      <c r="I711" s="150"/>
      <c r="L711" s="146"/>
      <c r="M711" s="151"/>
      <c r="U711" s="331"/>
      <c r="V711" s="1" t="str">
        <f t="shared" si="9"/>
        <v/>
      </c>
      <c r="AT711" s="148" t="s">
        <v>160</v>
      </c>
      <c r="AU711" s="148" t="s">
        <v>88</v>
      </c>
      <c r="AV711" s="12" t="s">
        <v>82</v>
      </c>
      <c r="AW711" s="12" t="s">
        <v>36</v>
      </c>
      <c r="AX711" s="12" t="s">
        <v>75</v>
      </c>
      <c r="AY711" s="148" t="s">
        <v>148</v>
      </c>
    </row>
    <row r="712" spans="2:65" s="13" customFormat="1" ht="11.25" x14ac:dyDescent="0.2">
      <c r="B712" s="152"/>
      <c r="D712" s="147" t="s">
        <v>160</v>
      </c>
      <c r="E712" s="153" t="s">
        <v>19</v>
      </c>
      <c r="F712" s="154" t="s">
        <v>1055</v>
      </c>
      <c r="H712" s="155">
        <v>61.420999999999999</v>
      </c>
      <c r="I712" s="156"/>
      <c r="L712" s="152"/>
      <c r="M712" s="157"/>
      <c r="U712" s="332"/>
      <c r="V712" s="1" t="str">
        <f t="shared" si="9"/>
        <v/>
      </c>
      <c r="AT712" s="153" t="s">
        <v>160</v>
      </c>
      <c r="AU712" s="153" t="s">
        <v>88</v>
      </c>
      <c r="AV712" s="13" t="s">
        <v>88</v>
      </c>
      <c r="AW712" s="13" t="s">
        <v>36</v>
      </c>
      <c r="AX712" s="13" t="s">
        <v>75</v>
      </c>
      <c r="AY712" s="153" t="s">
        <v>148</v>
      </c>
    </row>
    <row r="713" spans="2:65" s="12" customFormat="1" ht="11.25" x14ac:dyDescent="0.2">
      <c r="B713" s="146"/>
      <c r="D713" s="147" t="s">
        <v>160</v>
      </c>
      <c r="E713" s="148" t="s">
        <v>19</v>
      </c>
      <c r="F713" s="149" t="s">
        <v>950</v>
      </c>
      <c r="H713" s="148" t="s">
        <v>19</v>
      </c>
      <c r="I713" s="150"/>
      <c r="L713" s="146"/>
      <c r="M713" s="151"/>
      <c r="U713" s="331"/>
      <c r="V713" s="1" t="str">
        <f t="shared" si="9"/>
        <v/>
      </c>
      <c r="AT713" s="148" t="s">
        <v>160</v>
      </c>
      <c r="AU713" s="148" t="s">
        <v>88</v>
      </c>
      <c r="AV713" s="12" t="s">
        <v>82</v>
      </c>
      <c r="AW713" s="12" t="s">
        <v>36</v>
      </c>
      <c r="AX713" s="12" t="s">
        <v>75</v>
      </c>
      <c r="AY713" s="148" t="s">
        <v>148</v>
      </c>
    </row>
    <row r="714" spans="2:65" s="13" customFormat="1" ht="11.25" x14ac:dyDescent="0.2">
      <c r="B714" s="152"/>
      <c r="D714" s="147" t="s">
        <v>160</v>
      </c>
      <c r="E714" s="153" t="s">
        <v>19</v>
      </c>
      <c r="F714" s="154" t="s">
        <v>1056</v>
      </c>
      <c r="H714" s="155">
        <v>79.435000000000002</v>
      </c>
      <c r="I714" s="156"/>
      <c r="L714" s="152"/>
      <c r="M714" s="157"/>
      <c r="U714" s="332"/>
      <c r="V714" s="1" t="str">
        <f t="shared" si="9"/>
        <v/>
      </c>
      <c r="AT714" s="153" t="s">
        <v>160</v>
      </c>
      <c r="AU714" s="153" t="s">
        <v>88</v>
      </c>
      <c r="AV714" s="13" t="s">
        <v>88</v>
      </c>
      <c r="AW714" s="13" t="s">
        <v>36</v>
      </c>
      <c r="AX714" s="13" t="s">
        <v>75</v>
      </c>
      <c r="AY714" s="153" t="s">
        <v>148</v>
      </c>
    </row>
    <row r="715" spans="2:65" s="12" customFormat="1" ht="11.25" x14ac:dyDescent="0.2">
      <c r="B715" s="146"/>
      <c r="D715" s="147" t="s">
        <v>160</v>
      </c>
      <c r="E715" s="148" t="s">
        <v>19</v>
      </c>
      <c r="F715" s="149" t="s">
        <v>953</v>
      </c>
      <c r="H715" s="148" t="s">
        <v>19</v>
      </c>
      <c r="I715" s="150"/>
      <c r="L715" s="146"/>
      <c r="M715" s="151"/>
      <c r="U715" s="331"/>
      <c r="V715" s="1" t="str">
        <f t="shared" si="9"/>
        <v/>
      </c>
      <c r="AT715" s="148" t="s">
        <v>160</v>
      </c>
      <c r="AU715" s="148" t="s">
        <v>88</v>
      </c>
      <c r="AV715" s="12" t="s">
        <v>82</v>
      </c>
      <c r="AW715" s="12" t="s">
        <v>36</v>
      </c>
      <c r="AX715" s="12" t="s">
        <v>75</v>
      </c>
      <c r="AY715" s="148" t="s">
        <v>148</v>
      </c>
    </row>
    <row r="716" spans="2:65" s="13" customFormat="1" ht="11.25" x14ac:dyDescent="0.2">
      <c r="B716" s="152"/>
      <c r="D716" s="147" t="s">
        <v>160</v>
      </c>
      <c r="E716" s="153" t="s">
        <v>19</v>
      </c>
      <c r="F716" s="154" t="s">
        <v>1057</v>
      </c>
      <c r="H716" s="155">
        <v>14.321999999999999</v>
      </c>
      <c r="I716" s="156"/>
      <c r="L716" s="152"/>
      <c r="M716" s="157"/>
      <c r="U716" s="332"/>
      <c r="V716" s="1" t="str">
        <f t="shared" si="9"/>
        <v/>
      </c>
      <c r="AT716" s="153" t="s">
        <v>160</v>
      </c>
      <c r="AU716" s="153" t="s">
        <v>88</v>
      </c>
      <c r="AV716" s="13" t="s">
        <v>88</v>
      </c>
      <c r="AW716" s="13" t="s">
        <v>36</v>
      </c>
      <c r="AX716" s="13" t="s">
        <v>75</v>
      </c>
      <c r="AY716" s="153" t="s">
        <v>148</v>
      </c>
    </row>
    <row r="717" spans="2:65" s="15" customFormat="1" ht="11.25" x14ac:dyDescent="0.2">
      <c r="B717" s="165"/>
      <c r="D717" s="147" t="s">
        <v>160</v>
      </c>
      <c r="E717" s="166" t="s">
        <v>19</v>
      </c>
      <c r="F717" s="167" t="s">
        <v>331</v>
      </c>
      <c r="H717" s="168">
        <v>233.62299999999999</v>
      </c>
      <c r="I717" s="169"/>
      <c r="L717" s="165"/>
      <c r="M717" s="170"/>
      <c r="U717" s="334"/>
      <c r="V717" s="1" t="str">
        <f t="shared" si="9"/>
        <v/>
      </c>
      <c r="AT717" s="166" t="s">
        <v>160</v>
      </c>
      <c r="AU717" s="166" t="s">
        <v>88</v>
      </c>
      <c r="AV717" s="15" t="s">
        <v>149</v>
      </c>
      <c r="AW717" s="15" t="s">
        <v>36</v>
      </c>
      <c r="AX717" s="15" t="s">
        <v>75</v>
      </c>
      <c r="AY717" s="166" t="s">
        <v>148</v>
      </c>
    </row>
    <row r="718" spans="2:65" s="12" customFormat="1" ht="11.25" x14ac:dyDescent="0.2">
      <c r="B718" s="146"/>
      <c r="D718" s="147" t="s">
        <v>160</v>
      </c>
      <c r="E718" s="148" t="s">
        <v>19</v>
      </c>
      <c r="F718" s="149" t="s">
        <v>1058</v>
      </c>
      <c r="H718" s="148" t="s">
        <v>19</v>
      </c>
      <c r="I718" s="150"/>
      <c r="L718" s="146"/>
      <c r="M718" s="151"/>
      <c r="U718" s="331"/>
      <c r="V718" s="1" t="str">
        <f t="shared" si="9"/>
        <v/>
      </c>
      <c r="AT718" s="148" t="s">
        <v>160</v>
      </c>
      <c r="AU718" s="148" t="s">
        <v>88</v>
      </c>
      <c r="AV718" s="12" t="s">
        <v>82</v>
      </c>
      <c r="AW718" s="12" t="s">
        <v>36</v>
      </c>
      <c r="AX718" s="12" t="s">
        <v>75</v>
      </c>
      <c r="AY718" s="148" t="s">
        <v>148</v>
      </c>
    </row>
    <row r="719" spans="2:65" s="13" customFormat="1" ht="11.25" x14ac:dyDescent="0.2">
      <c r="B719" s="152"/>
      <c r="D719" s="147" t="s">
        <v>160</v>
      </c>
      <c r="E719" s="153" t="s">
        <v>19</v>
      </c>
      <c r="F719" s="154" t="s">
        <v>1059</v>
      </c>
      <c r="H719" s="155">
        <v>-29.56</v>
      </c>
      <c r="I719" s="156"/>
      <c r="L719" s="152"/>
      <c r="M719" s="157"/>
      <c r="U719" s="332"/>
      <c r="V719" s="1" t="str">
        <f t="shared" si="9"/>
        <v/>
      </c>
      <c r="AT719" s="153" t="s">
        <v>160</v>
      </c>
      <c r="AU719" s="153" t="s">
        <v>88</v>
      </c>
      <c r="AV719" s="13" t="s">
        <v>88</v>
      </c>
      <c r="AW719" s="13" t="s">
        <v>36</v>
      </c>
      <c r="AX719" s="13" t="s">
        <v>75</v>
      </c>
      <c r="AY719" s="153" t="s">
        <v>148</v>
      </c>
    </row>
    <row r="720" spans="2:65" s="14" customFormat="1" ht="11.25" x14ac:dyDescent="0.2">
      <c r="B720" s="158"/>
      <c r="D720" s="147" t="s">
        <v>160</v>
      </c>
      <c r="E720" s="159" t="s">
        <v>19</v>
      </c>
      <c r="F720" s="160" t="s">
        <v>163</v>
      </c>
      <c r="H720" s="161">
        <v>204.06299999999999</v>
      </c>
      <c r="I720" s="162"/>
      <c r="L720" s="158"/>
      <c r="M720" s="163"/>
      <c r="U720" s="333"/>
      <c r="V720" s="1" t="str">
        <f t="shared" si="9"/>
        <v/>
      </c>
      <c r="AT720" s="159" t="s">
        <v>160</v>
      </c>
      <c r="AU720" s="159" t="s">
        <v>88</v>
      </c>
      <c r="AV720" s="14" t="s">
        <v>156</v>
      </c>
      <c r="AW720" s="14" t="s">
        <v>36</v>
      </c>
      <c r="AX720" s="14" t="s">
        <v>82</v>
      </c>
      <c r="AY720" s="159" t="s">
        <v>148</v>
      </c>
    </row>
    <row r="721" spans="2:65" s="1" customFormat="1" ht="24.2" customHeight="1" x14ac:dyDescent="0.2">
      <c r="B721" s="33"/>
      <c r="C721" s="129" t="s">
        <v>1060</v>
      </c>
      <c r="D721" s="129" t="s">
        <v>151</v>
      </c>
      <c r="E721" s="130" t="s">
        <v>1061</v>
      </c>
      <c r="F721" s="131" t="s">
        <v>1062</v>
      </c>
      <c r="G721" s="132" t="s">
        <v>174</v>
      </c>
      <c r="H721" s="133">
        <v>204.06299999999999</v>
      </c>
      <c r="I721" s="134"/>
      <c r="J721" s="135">
        <f>ROUND(I721*H721,2)</f>
        <v>0</v>
      </c>
      <c r="K721" s="131" t="s">
        <v>155</v>
      </c>
      <c r="L721" s="33"/>
      <c r="M721" s="136" t="s">
        <v>19</v>
      </c>
      <c r="N721" s="137" t="s">
        <v>47</v>
      </c>
      <c r="P721" s="138">
        <f>O721*H721</f>
        <v>0</v>
      </c>
      <c r="Q721" s="138">
        <v>2.5999999999999998E-4</v>
      </c>
      <c r="R721" s="138">
        <f>Q721*H721</f>
        <v>5.3056379999999993E-2</v>
      </c>
      <c r="S721" s="138">
        <v>0</v>
      </c>
      <c r="T721" s="138">
        <f>S721*H721</f>
        <v>0</v>
      </c>
      <c r="U721" s="329" t="s">
        <v>19</v>
      </c>
      <c r="V721" s="1" t="str">
        <f t="shared" si="9"/>
        <v/>
      </c>
      <c r="AR721" s="140" t="s">
        <v>255</v>
      </c>
      <c r="AT721" s="140" t="s">
        <v>151</v>
      </c>
      <c r="AU721" s="140" t="s">
        <v>88</v>
      </c>
      <c r="AY721" s="18" t="s">
        <v>148</v>
      </c>
      <c r="BE721" s="141">
        <f>IF(N721="základní",J721,0)</f>
        <v>0</v>
      </c>
      <c r="BF721" s="141">
        <f>IF(N721="snížená",J721,0)</f>
        <v>0</v>
      </c>
      <c r="BG721" s="141">
        <f>IF(N721="zákl. přenesená",J721,0)</f>
        <v>0</v>
      </c>
      <c r="BH721" s="141">
        <f>IF(N721="sníž. přenesená",J721,0)</f>
        <v>0</v>
      </c>
      <c r="BI721" s="141">
        <f>IF(N721="nulová",J721,0)</f>
        <v>0</v>
      </c>
      <c r="BJ721" s="18" t="s">
        <v>88</v>
      </c>
      <c r="BK721" s="141">
        <f>ROUND(I721*H721,2)</f>
        <v>0</v>
      </c>
      <c r="BL721" s="18" t="s">
        <v>255</v>
      </c>
      <c r="BM721" s="140" t="s">
        <v>1063</v>
      </c>
    </row>
    <row r="722" spans="2:65" s="1" customFormat="1" ht="11.25" x14ac:dyDescent="0.2">
      <c r="B722" s="33"/>
      <c r="D722" s="142" t="s">
        <v>158</v>
      </c>
      <c r="F722" s="143" t="s">
        <v>1064</v>
      </c>
      <c r="I722" s="144"/>
      <c r="L722" s="33"/>
      <c r="M722" s="182"/>
      <c r="N722" s="183"/>
      <c r="O722" s="183"/>
      <c r="P722" s="183"/>
      <c r="Q722" s="183"/>
      <c r="R722" s="183"/>
      <c r="S722" s="183"/>
      <c r="T722" s="183"/>
      <c r="U722" s="335"/>
      <c r="V722" s="1" t="str">
        <f t="shared" si="9"/>
        <v/>
      </c>
      <c r="AT722" s="18" t="s">
        <v>158</v>
      </c>
      <c r="AU722" s="18" t="s">
        <v>88</v>
      </c>
    </row>
    <row r="723" spans="2:65" s="1" customFormat="1" ht="6.95" customHeight="1" x14ac:dyDescent="0.2">
      <c r="B723" s="42"/>
      <c r="C723" s="43"/>
      <c r="D723" s="43"/>
      <c r="E723" s="43"/>
      <c r="F723" s="43"/>
      <c r="G723" s="43"/>
      <c r="H723" s="43"/>
      <c r="I723" s="43"/>
      <c r="J723" s="43"/>
      <c r="K723" s="43"/>
      <c r="L723" s="33"/>
    </row>
  </sheetData>
  <sheetProtection algorithmName="SHA-512" hashValue="ZjWcL+STryuvwkgqoaQ/Xko8kmjGtshb4m+1I5LJ+SmF9hVcPU8hiRoHN+C+j4by7+bzkanCdRWWo1XuzTbYrw==" saltValue="JV1hEbh2/TsWRxwhARA8Fw==" spinCount="100000" sheet="1" objects="1" scenarios="1" formatColumns="0" formatRows="0" autoFilter="0"/>
  <autoFilter ref="C104:K722" xr:uid="{00000000-0009-0000-0000-000001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hyperlinks>
    <hyperlink ref="F109" r:id="rId1" xr:uid="{00000000-0004-0000-0100-000000000000}"/>
    <hyperlink ref="F114" r:id="rId2" xr:uid="{00000000-0004-0000-0100-000001000000}"/>
    <hyperlink ref="F123" r:id="rId3" xr:uid="{00000000-0004-0000-0100-000002000000}"/>
    <hyperlink ref="F129" r:id="rId4" xr:uid="{00000000-0004-0000-0100-000003000000}"/>
    <hyperlink ref="F137" r:id="rId5" xr:uid="{00000000-0004-0000-0100-000004000000}"/>
    <hyperlink ref="F139" r:id="rId6" xr:uid="{00000000-0004-0000-0100-000005000000}"/>
    <hyperlink ref="F147" r:id="rId7" xr:uid="{00000000-0004-0000-0100-000006000000}"/>
    <hyperlink ref="F149" r:id="rId8" xr:uid="{00000000-0004-0000-0100-000007000000}"/>
    <hyperlink ref="F151" r:id="rId9" xr:uid="{00000000-0004-0000-0100-000008000000}"/>
    <hyperlink ref="F159" r:id="rId10" xr:uid="{00000000-0004-0000-0100-000009000000}"/>
    <hyperlink ref="F163" r:id="rId11" xr:uid="{00000000-0004-0000-0100-00000A000000}"/>
    <hyperlink ref="F169" r:id="rId12" xr:uid="{00000000-0004-0000-0100-00000B000000}"/>
    <hyperlink ref="F174" r:id="rId13" xr:uid="{00000000-0004-0000-0100-00000C000000}"/>
    <hyperlink ref="F178" r:id="rId14" xr:uid="{00000000-0004-0000-0100-00000D000000}"/>
    <hyperlink ref="F183" r:id="rId15" xr:uid="{00000000-0004-0000-0100-00000E000000}"/>
    <hyperlink ref="F185" r:id="rId16" xr:uid="{00000000-0004-0000-0100-00000F000000}"/>
    <hyperlink ref="F192" r:id="rId17" xr:uid="{00000000-0004-0000-0100-000010000000}"/>
    <hyperlink ref="F194" r:id="rId18" xr:uid="{00000000-0004-0000-0100-000011000000}"/>
    <hyperlink ref="F210" r:id="rId19" xr:uid="{00000000-0004-0000-0100-000012000000}"/>
    <hyperlink ref="F219" r:id="rId20" xr:uid="{00000000-0004-0000-0100-000013000000}"/>
    <hyperlink ref="F221" r:id="rId21" xr:uid="{00000000-0004-0000-0100-000014000000}"/>
    <hyperlink ref="F226" r:id="rId22" xr:uid="{00000000-0004-0000-0100-000015000000}"/>
    <hyperlink ref="F239" r:id="rId23" xr:uid="{00000000-0004-0000-0100-000016000000}"/>
    <hyperlink ref="F249" r:id="rId24" xr:uid="{00000000-0004-0000-0100-000017000000}"/>
    <hyperlink ref="F253" r:id="rId25" xr:uid="{00000000-0004-0000-0100-000018000000}"/>
    <hyperlink ref="F259" r:id="rId26" xr:uid="{00000000-0004-0000-0100-000019000000}"/>
    <hyperlink ref="F267" r:id="rId27" xr:uid="{00000000-0004-0000-0100-00001A000000}"/>
    <hyperlink ref="F271" r:id="rId28" xr:uid="{00000000-0004-0000-0100-00001B000000}"/>
    <hyperlink ref="F275" r:id="rId29" xr:uid="{00000000-0004-0000-0100-00001C000000}"/>
    <hyperlink ref="F280" r:id="rId30" xr:uid="{00000000-0004-0000-0100-00001D000000}"/>
    <hyperlink ref="F285" r:id="rId31" xr:uid="{00000000-0004-0000-0100-00001E000000}"/>
    <hyperlink ref="F290" r:id="rId32" xr:uid="{00000000-0004-0000-0100-00001F000000}"/>
    <hyperlink ref="F302" r:id="rId33" xr:uid="{00000000-0004-0000-0100-000020000000}"/>
    <hyperlink ref="F310" r:id="rId34" xr:uid="{00000000-0004-0000-0100-000021000000}"/>
    <hyperlink ref="F319" r:id="rId35" xr:uid="{00000000-0004-0000-0100-000022000000}"/>
    <hyperlink ref="F326" r:id="rId36" xr:uid="{00000000-0004-0000-0100-000023000000}"/>
    <hyperlink ref="F333" r:id="rId37" xr:uid="{00000000-0004-0000-0100-000024000000}"/>
    <hyperlink ref="F335" r:id="rId38" xr:uid="{00000000-0004-0000-0100-000025000000}"/>
    <hyperlink ref="F337" r:id="rId39" xr:uid="{00000000-0004-0000-0100-000026000000}"/>
    <hyperlink ref="F341" r:id="rId40" xr:uid="{00000000-0004-0000-0100-000027000000}"/>
    <hyperlink ref="F343" r:id="rId41" xr:uid="{00000000-0004-0000-0100-000028000000}"/>
    <hyperlink ref="F347" r:id="rId42" xr:uid="{00000000-0004-0000-0100-000029000000}"/>
    <hyperlink ref="F349" r:id="rId43" xr:uid="{00000000-0004-0000-0100-00002A000000}"/>
    <hyperlink ref="F353" r:id="rId44" xr:uid="{00000000-0004-0000-0100-00002B000000}"/>
    <hyperlink ref="F362" r:id="rId45" xr:uid="{00000000-0004-0000-0100-00002C000000}"/>
    <hyperlink ref="F366" r:id="rId46" xr:uid="{00000000-0004-0000-0100-00002D000000}"/>
    <hyperlink ref="F374" r:id="rId47" xr:uid="{00000000-0004-0000-0100-00002E000000}"/>
    <hyperlink ref="F379" r:id="rId48" xr:uid="{00000000-0004-0000-0100-00002F000000}"/>
    <hyperlink ref="F386" r:id="rId49" xr:uid="{00000000-0004-0000-0100-000030000000}"/>
    <hyperlink ref="F388" r:id="rId50" xr:uid="{00000000-0004-0000-0100-000031000000}"/>
    <hyperlink ref="F391" r:id="rId51" xr:uid="{00000000-0004-0000-0100-000032000000}"/>
    <hyperlink ref="F395" r:id="rId52" xr:uid="{00000000-0004-0000-0100-000033000000}"/>
    <hyperlink ref="F400" r:id="rId53" xr:uid="{00000000-0004-0000-0100-000034000000}"/>
    <hyperlink ref="F411" r:id="rId54" xr:uid="{00000000-0004-0000-0100-000035000000}"/>
    <hyperlink ref="F415" r:id="rId55" xr:uid="{00000000-0004-0000-0100-000036000000}"/>
    <hyperlink ref="F423" r:id="rId56" xr:uid="{00000000-0004-0000-0100-000037000000}"/>
    <hyperlink ref="F428" r:id="rId57" xr:uid="{00000000-0004-0000-0100-000038000000}"/>
    <hyperlink ref="F432" r:id="rId58" xr:uid="{00000000-0004-0000-0100-000039000000}"/>
    <hyperlink ref="F437" r:id="rId59" xr:uid="{00000000-0004-0000-0100-00003A000000}"/>
    <hyperlink ref="F441" r:id="rId60" xr:uid="{00000000-0004-0000-0100-00003B000000}"/>
    <hyperlink ref="F446" r:id="rId61" xr:uid="{00000000-0004-0000-0100-00003C000000}"/>
    <hyperlink ref="F449" r:id="rId62" xr:uid="{00000000-0004-0000-0100-00003D000000}"/>
    <hyperlink ref="F452" r:id="rId63" xr:uid="{00000000-0004-0000-0100-00003E000000}"/>
    <hyperlink ref="F454" r:id="rId64" xr:uid="{00000000-0004-0000-0100-00003F000000}"/>
    <hyperlink ref="F459" r:id="rId65" xr:uid="{00000000-0004-0000-0100-000040000000}"/>
    <hyperlink ref="F464" r:id="rId66" xr:uid="{00000000-0004-0000-0100-000041000000}"/>
    <hyperlink ref="F471" r:id="rId67" xr:uid="{00000000-0004-0000-0100-000042000000}"/>
    <hyperlink ref="F475" r:id="rId68" xr:uid="{00000000-0004-0000-0100-000043000000}"/>
    <hyperlink ref="F479" r:id="rId69" xr:uid="{00000000-0004-0000-0100-000044000000}"/>
    <hyperlink ref="F481" r:id="rId70" xr:uid="{00000000-0004-0000-0100-000045000000}"/>
    <hyperlink ref="F487" r:id="rId71" xr:uid="{00000000-0004-0000-0100-000046000000}"/>
    <hyperlink ref="F535" r:id="rId72" xr:uid="{00000000-0004-0000-0100-000047000000}"/>
    <hyperlink ref="F538" r:id="rId73" xr:uid="{00000000-0004-0000-0100-000048000000}"/>
    <hyperlink ref="F545" r:id="rId74" xr:uid="{00000000-0004-0000-0100-000049000000}"/>
    <hyperlink ref="F549" r:id="rId75" xr:uid="{00000000-0004-0000-0100-00004A000000}"/>
    <hyperlink ref="F555" r:id="rId76" xr:uid="{00000000-0004-0000-0100-00004B000000}"/>
    <hyperlink ref="F563" r:id="rId77" xr:uid="{00000000-0004-0000-0100-00004C000000}"/>
    <hyperlink ref="F571" r:id="rId78" xr:uid="{00000000-0004-0000-0100-00004D000000}"/>
    <hyperlink ref="F578" r:id="rId79" xr:uid="{00000000-0004-0000-0100-00004E000000}"/>
    <hyperlink ref="F583" r:id="rId80" xr:uid="{00000000-0004-0000-0100-00004F000000}"/>
    <hyperlink ref="F588" r:id="rId81" xr:uid="{00000000-0004-0000-0100-000050000000}"/>
    <hyperlink ref="F591" r:id="rId82" xr:uid="{00000000-0004-0000-0100-000051000000}"/>
    <hyperlink ref="F597" r:id="rId83" xr:uid="{00000000-0004-0000-0100-000052000000}"/>
    <hyperlink ref="F600" r:id="rId84" xr:uid="{00000000-0004-0000-0100-000053000000}"/>
    <hyperlink ref="F607" r:id="rId85" xr:uid="{00000000-0004-0000-0100-000054000000}"/>
    <hyperlink ref="F614" r:id="rId86" xr:uid="{00000000-0004-0000-0100-000055000000}"/>
    <hyperlink ref="F616" r:id="rId87" xr:uid="{00000000-0004-0000-0100-000056000000}"/>
    <hyperlink ref="F624" r:id="rId88" xr:uid="{00000000-0004-0000-0100-000057000000}"/>
    <hyperlink ref="F632" r:id="rId89" xr:uid="{00000000-0004-0000-0100-000058000000}"/>
    <hyperlink ref="F640" r:id="rId90" xr:uid="{00000000-0004-0000-0100-000059000000}"/>
    <hyperlink ref="F643" r:id="rId91" xr:uid="{00000000-0004-0000-0100-00005A000000}"/>
    <hyperlink ref="F656" r:id="rId92" xr:uid="{00000000-0004-0000-0100-00005B000000}"/>
    <hyperlink ref="F663" r:id="rId93" xr:uid="{00000000-0004-0000-0100-00005C000000}"/>
    <hyperlink ref="F669" r:id="rId94" xr:uid="{00000000-0004-0000-0100-00005D000000}"/>
    <hyperlink ref="F674" r:id="rId95" xr:uid="{00000000-0004-0000-0100-00005E000000}"/>
    <hyperlink ref="F676" r:id="rId96" xr:uid="{00000000-0004-0000-0100-00005F000000}"/>
    <hyperlink ref="F678" r:id="rId97" xr:uid="{00000000-0004-0000-0100-000060000000}"/>
    <hyperlink ref="F681" r:id="rId98" xr:uid="{00000000-0004-0000-0100-000061000000}"/>
    <hyperlink ref="F686" r:id="rId99" xr:uid="{00000000-0004-0000-0100-000062000000}"/>
    <hyperlink ref="F691" r:id="rId100" xr:uid="{00000000-0004-0000-0100-000063000000}"/>
    <hyperlink ref="F693" r:id="rId101" xr:uid="{00000000-0004-0000-0100-000064000000}"/>
    <hyperlink ref="F695" r:id="rId102" xr:uid="{00000000-0004-0000-0100-000065000000}"/>
    <hyperlink ref="F698" r:id="rId103" xr:uid="{00000000-0004-0000-0100-000066000000}"/>
    <hyperlink ref="F704" r:id="rId104" xr:uid="{00000000-0004-0000-0100-000067000000}"/>
    <hyperlink ref="F706" r:id="rId105" xr:uid="{00000000-0004-0000-0100-000068000000}"/>
    <hyperlink ref="F722" r:id="rId106" xr:uid="{00000000-0004-0000-0100-00006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6"/>
  <sheetViews>
    <sheetView showGridLines="0" workbookViewId="0">
      <selection activeCell="AB98" sqref="AB98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103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Stroupežnického 2324/26, 15000 Praha 5, b.j.č. 2324/21 -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104</v>
      </c>
      <c r="L8" s="21"/>
    </row>
    <row r="9" spans="2:46" s="1" customFormat="1" ht="16.5" customHeight="1" x14ac:dyDescent="0.2">
      <c r="B9" s="33"/>
      <c r="E9" s="314" t="s">
        <v>105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106</v>
      </c>
      <c r="L10" s="33"/>
    </row>
    <row r="11" spans="2:46" s="1" customFormat="1" ht="16.5" customHeight="1" x14ac:dyDescent="0.2">
      <c r="B11" s="33"/>
      <c r="E11" s="273" t="s">
        <v>1065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ROUND((SUM(BE89:BE125)),  2)</f>
        <v>0</v>
      </c>
      <c r="I35" s="92">
        <v>0.21</v>
      </c>
      <c r="J35" s="82">
        <f>ROUND(((SUM(BE89:BE125))*I35),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ROUND((SUM(BF89:BF125)),  2)</f>
        <v>0</v>
      </c>
      <c r="I36" s="92">
        <v>0.12</v>
      </c>
      <c r="J36" s="82">
        <f>ROUND(((SUM(BF89:BF125))*I36),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ROUND((SUM(BG89:BG125)),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ROUND((SUM(BH89:BH125)),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ROUND((SUM(BI89:BI125)),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108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Stroupežnického 2324/26, 15000 Praha 5, b.j.č. 2324/21 -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104</v>
      </c>
      <c r="L51" s="21"/>
    </row>
    <row r="52" spans="2:47" s="1" customFormat="1" ht="16.5" customHeight="1" x14ac:dyDescent="0.2">
      <c r="B52" s="33"/>
      <c r="E52" s="314" t="s">
        <v>105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106</v>
      </c>
      <c r="L53" s="33"/>
    </row>
    <row r="54" spans="2:47" s="1" customFormat="1" ht="16.5" customHeight="1" x14ac:dyDescent="0.2">
      <c r="B54" s="33"/>
      <c r="E54" s="273" t="str">
        <f>E11</f>
        <v>ZTI - Zdravotně technické instalace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Stroupežnického 2324/26, 15000 Praha 5</v>
      </c>
      <c r="I56" s="28" t="s">
        <v>23</v>
      </c>
      <c r="J56" s="50" t="str">
        <f>IF(J14="","",J14)</f>
        <v>2. 5. 2024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109</v>
      </c>
      <c r="D61" s="93"/>
      <c r="E61" s="93"/>
      <c r="F61" s="93"/>
      <c r="G61" s="93"/>
      <c r="H61" s="93"/>
      <c r="I61" s="93"/>
      <c r="J61" s="100" t="s">
        <v>110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111</v>
      </c>
    </row>
    <row r="64" spans="2:47" s="8" customFormat="1" ht="24.95" customHeight="1" x14ac:dyDescent="0.2">
      <c r="B64" s="102"/>
      <c r="D64" s="103" t="s">
        <v>1066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1067</v>
      </c>
      <c r="E65" s="104"/>
      <c r="F65" s="104"/>
      <c r="G65" s="104"/>
      <c r="H65" s="104"/>
      <c r="I65" s="104"/>
      <c r="J65" s="105">
        <f>J100</f>
        <v>0</v>
      </c>
      <c r="L65" s="102"/>
    </row>
    <row r="66" spans="2:12" s="8" customFormat="1" ht="24.95" customHeight="1" x14ac:dyDescent="0.2">
      <c r="B66" s="102"/>
      <c r="D66" s="103" t="s">
        <v>1068</v>
      </c>
      <c r="E66" s="104"/>
      <c r="F66" s="104"/>
      <c r="G66" s="104"/>
      <c r="H66" s="104"/>
      <c r="I66" s="104"/>
      <c r="J66" s="105">
        <f>J108</f>
        <v>0</v>
      </c>
      <c r="L66" s="102"/>
    </row>
    <row r="67" spans="2:12" s="8" customFormat="1" ht="24.95" customHeight="1" x14ac:dyDescent="0.2">
      <c r="B67" s="102"/>
      <c r="D67" s="103" t="s">
        <v>1069</v>
      </c>
      <c r="E67" s="104"/>
      <c r="F67" s="104"/>
      <c r="G67" s="104"/>
      <c r="H67" s="104"/>
      <c r="I67" s="104"/>
      <c r="J67" s="105">
        <f>J123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132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4" t="str">
        <f>E7</f>
        <v>Rekonstrukce bytových jednotek MČ Stroupežnického 2324/26, 15000 Praha 5, b.j.č. 2324/21 - revize 3</v>
      </c>
      <c r="F77" s="315"/>
      <c r="G77" s="315"/>
      <c r="H77" s="315"/>
      <c r="L77" s="33"/>
    </row>
    <row r="78" spans="2:12" ht="12" customHeight="1" x14ac:dyDescent="0.2">
      <c r="B78" s="21"/>
      <c r="C78" s="28" t="s">
        <v>104</v>
      </c>
      <c r="L78" s="21"/>
    </row>
    <row r="79" spans="2:12" s="1" customFormat="1" ht="16.5" customHeight="1" x14ac:dyDescent="0.2">
      <c r="B79" s="33"/>
      <c r="E79" s="314" t="s">
        <v>105</v>
      </c>
      <c r="F79" s="316"/>
      <c r="G79" s="316"/>
      <c r="H79" s="316"/>
      <c r="L79" s="33"/>
    </row>
    <row r="80" spans="2:12" s="1" customFormat="1" ht="12" customHeight="1" x14ac:dyDescent="0.2">
      <c r="B80" s="33"/>
      <c r="C80" s="28" t="s">
        <v>106</v>
      </c>
      <c r="L80" s="33"/>
    </row>
    <row r="81" spans="2:65" s="1" customFormat="1" ht="16.5" customHeight="1" x14ac:dyDescent="0.2">
      <c r="B81" s="33"/>
      <c r="E81" s="273" t="str">
        <f>E11</f>
        <v>ZTI - Zdravotně technické instalace</v>
      </c>
      <c r="F81" s="316"/>
      <c r="G81" s="316"/>
      <c r="H81" s="316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Stroupežnického 2324/26, 15000 Praha 5</v>
      </c>
      <c r="I83" s="28" t="s">
        <v>23</v>
      </c>
      <c r="J83" s="50" t="str">
        <f>IF(J14="","",J14)</f>
        <v>2. 5. 2024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133</v>
      </c>
      <c r="D88" s="112" t="s">
        <v>60</v>
      </c>
      <c r="E88" s="112" t="s">
        <v>56</v>
      </c>
      <c r="F88" s="112" t="s">
        <v>57</v>
      </c>
      <c r="G88" s="112" t="s">
        <v>134</v>
      </c>
      <c r="H88" s="112" t="s">
        <v>135</v>
      </c>
      <c r="I88" s="112" t="s">
        <v>136</v>
      </c>
      <c r="J88" s="112" t="s">
        <v>110</v>
      </c>
      <c r="K88" s="113" t="s">
        <v>137</v>
      </c>
      <c r="L88" s="110"/>
      <c r="M88" s="56" t="s">
        <v>19</v>
      </c>
      <c r="N88" s="57" t="s">
        <v>45</v>
      </c>
      <c r="O88" s="57" t="s">
        <v>138</v>
      </c>
      <c r="P88" s="57" t="s">
        <v>139</v>
      </c>
      <c r="Q88" s="57" t="s">
        <v>140</v>
      </c>
      <c r="R88" s="57" t="s">
        <v>141</v>
      </c>
      <c r="S88" s="57" t="s">
        <v>142</v>
      </c>
      <c r="T88" s="57" t="s">
        <v>143</v>
      </c>
      <c r="U88" s="326" t="s">
        <v>1495</v>
      </c>
    </row>
    <row r="89" spans="2:65" s="1" customFormat="1" ht="22.9" customHeight="1" x14ac:dyDescent="0.25">
      <c r="B89" s="33"/>
      <c r="C89" s="61" t="s">
        <v>145</v>
      </c>
      <c r="J89" s="114">
        <f>BK89</f>
        <v>0</v>
      </c>
      <c r="L89" s="33"/>
      <c r="M89" s="59"/>
      <c r="N89" s="51"/>
      <c r="O89" s="51"/>
      <c r="P89" s="115">
        <f>P90+P100+P108+P123</f>
        <v>0</v>
      </c>
      <c r="Q89" s="51"/>
      <c r="R89" s="115">
        <f>R90+R100+R108+R123</f>
        <v>0</v>
      </c>
      <c r="S89" s="51"/>
      <c r="T89" s="115">
        <f>T90+T100+T108+T123</f>
        <v>0</v>
      </c>
      <c r="U89" s="327">
        <f>SUM(V89:V666)</f>
        <v>0</v>
      </c>
      <c r="AT89" s="18" t="s">
        <v>74</v>
      </c>
      <c r="AU89" s="18" t="s">
        <v>111</v>
      </c>
      <c r="BK89" s="116">
        <f>BK90+BK100+BK108+BK123</f>
        <v>0</v>
      </c>
    </row>
    <row r="90" spans="2:65" s="11" customFormat="1" ht="25.9" customHeight="1" x14ac:dyDescent="0.2">
      <c r="B90" s="117"/>
      <c r="D90" s="118" t="s">
        <v>74</v>
      </c>
      <c r="E90" s="119" t="s">
        <v>1070</v>
      </c>
      <c r="F90" s="119" t="s">
        <v>1071</v>
      </c>
      <c r="I90" s="120"/>
      <c r="J90" s="121">
        <f>BK90</f>
        <v>0</v>
      </c>
      <c r="L90" s="117"/>
      <c r="M90" s="122"/>
      <c r="P90" s="123">
        <f>SUM(P91:P99)</f>
        <v>0</v>
      </c>
      <c r="R90" s="123">
        <f>SUM(R91:R99)</f>
        <v>0</v>
      </c>
      <c r="T90" s="123">
        <f>SUM(T91:T99)</f>
        <v>0</v>
      </c>
      <c r="U90" s="328"/>
      <c r="V90" s="1" t="str">
        <f t="shared" ref="V90:V125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148</v>
      </c>
      <c r="BK90" s="126">
        <f>SUM(BK91:BK99)</f>
        <v>0</v>
      </c>
    </row>
    <row r="91" spans="2:65" s="1" customFormat="1" ht="16.5" customHeight="1" x14ac:dyDescent="0.2">
      <c r="B91" s="33"/>
      <c r="C91" s="129" t="s">
        <v>82</v>
      </c>
      <c r="D91" s="129" t="s">
        <v>151</v>
      </c>
      <c r="E91" s="130" t="s">
        <v>1072</v>
      </c>
      <c r="F91" s="131" t="s">
        <v>1073</v>
      </c>
      <c r="G91" s="132" t="s">
        <v>1074</v>
      </c>
      <c r="H91" s="133">
        <v>3</v>
      </c>
      <c r="I91" s="134"/>
      <c r="J91" s="135">
        <f t="shared" ref="J91:J99" si="1"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ref="P91:P99" si="2">O91*H91</f>
        <v>0</v>
      </c>
      <c r="Q91" s="138">
        <v>0</v>
      </c>
      <c r="R91" s="138">
        <f t="shared" ref="R91:R99" si="3">Q91*H91</f>
        <v>0</v>
      </c>
      <c r="S91" s="138">
        <v>0</v>
      </c>
      <c r="T91" s="138">
        <f t="shared" ref="T91:T99" si="4">S91*H91</f>
        <v>0</v>
      </c>
      <c r="U91" s="329" t="s">
        <v>19</v>
      </c>
      <c r="V91" s="1" t="str">
        <f t="shared" si="0"/>
        <v/>
      </c>
      <c r="AR91" s="140" t="s">
        <v>156</v>
      </c>
      <c r="AT91" s="140" t="s">
        <v>151</v>
      </c>
      <c r="AU91" s="140" t="s">
        <v>82</v>
      </c>
      <c r="AY91" s="18" t="s">
        <v>148</v>
      </c>
      <c r="BE91" s="141">
        <f t="shared" ref="BE91:BE99" si="5">IF(N91="základní",J91,0)</f>
        <v>0</v>
      </c>
      <c r="BF91" s="141">
        <f t="shared" ref="BF91:BF99" si="6">IF(N91="snížená",J91,0)</f>
        <v>0</v>
      </c>
      <c r="BG91" s="141">
        <f t="shared" ref="BG91:BG99" si="7">IF(N91="zákl. přenesená",J91,0)</f>
        <v>0</v>
      </c>
      <c r="BH91" s="141">
        <f t="shared" ref="BH91:BH99" si="8">IF(N91="sníž. přenesená",J91,0)</f>
        <v>0</v>
      </c>
      <c r="BI91" s="141">
        <f t="shared" ref="BI91:BI99" si="9">IF(N91="nulová",J91,0)</f>
        <v>0</v>
      </c>
      <c r="BJ91" s="18" t="s">
        <v>88</v>
      </c>
      <c r="BK91" s="141">
        <f t="shared" ref="BK91:BK99" si="10">ROUND(I91*H91,2)</f>
        <v>0</v>
      </c>
      <c r="BL91" s="18" t="s">
        <v>156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151</v>
      </c>
      <c r="E92" s="130" t="s">
        <v>1075</v>
      </c>
      <c r="F92" s="131" t="s">
        <v>1076</v>
      </c>
      <c r="G92" s="132" t="s">
        <v>1077</v>
      </c>
      <c r="H92" s="133">
        <v>10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19</v>
      </c>
      <c r="V92" s="1" t="str">
        <f t="shared" si="0"/>
        <v/>
      </c>
      <c r="AR92" s="140" t="s">
        <v>156</v>
      </c>
      <c r="AT92" s="140" t="s">
        <v>151</v>
      </c>
      <c r="AU92" s="140" t="s">
        <v>82</v>
      </c>
      <c r="AY92" s="18" t="s">
        <v>148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156</v>
      </c>
      <c r="BM92" s="140" t="s">
        <v>156</v>
      </c>
    </row>
    <row r="93" spans="2:65" s="1" customFormat="1" ht="16.5" customHeight="1" x14ac:dyDescent="0.2">
      <c r="B93" s="33"/>
      <c r="C93" s="129" t="s">
        <v>149</v>
      </c>
      <c r="D93" s="129" t="s">
        <v>151</v>
      </c>
      <c r="E93" s="130" t="s">
        <v>1078</v>
      </c>
      <c r="F93" s="131" t="s">
        <v>1079</v>
      </c>
      <c r="G93" s="132" t="s">
        <v>1074</v>
      </c>
      <c r="H93" s="133">
        <v>20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19</v>
      </c>
      <c r="V93" s="1" t="str">
        <f t="shared" si="0"/>
        <v/>
      </c>
      <c r="AR93" s="140" t="s">
        <v>156</v>
      </c>
      <c r="AT93" s="140" t="s">
        <v>151</v>
      </c>
      <c r="AU93" s="140" t="s">
        <v>82</v>
      </c>
      <c r="AY93" s="18" t="s">
        <v>148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156</v>
      </c>
      <c r="BM93" s="140" t="s">
        <v>186</v>
      </c>
    </row>
    <row r="94" spans="2:65" s="1" customFormat="1" ht="16.5" customHeight="1" x14ac:dyDescent="0.2">
      <c r="B94" s="33"/>
      <c r="C94" s="129" t="s">
        <v>156</v>
      </c>
      <c r="D94" s="129" t="s">
        <v>151</v>
      </c>
      <c r="E94" s="130" t="s">
        <v>1080</v>
      </c>
      <c r="F94" s="131" t="s">
        <v>1081</v>
      </c>
      <c r="G94" s="132" t="s">
        <v>1077</v>
      </c>
      <c r="H94" s="133">
        <v>0.6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19</v>
      </c>
      <c r="V94" s="1" t="str">
        <f t="shared" si="0"/>
        <v/>
      </c>
      <c r="AR94" s="140" t="s">
        <v>156</v>
      </c>
      <c r="AT94" s="140" t="s">
        <v>151</v>
      </c>
      <c r="AU94" s="140" t="s">
        <v>82</v>
      </c>
      <c r="AY94" s="18" t="s">
        <v>148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156</v>
      </c>
      <c r="BM94" s="140" t="s">
        <v>197</v>
      </c>
    </row>
    <row r="95" spans="2:65" s="1" customFormat="1" ht="16.5" customHeight="1" x14ac:dyDescent="0.2">
      <c r="B95" s="33"/>
      <c r="C95" s="129" t="s">
        <v>180</v>
      </c>
      <c r="D95" s="129" t="s">
        <v>151</v>
      </c>
      <c r="E95" s="130" t="s">
        <v>1082</v>
      </c>
      <c r="F95" s="131" t="s">
        <v>1083</v>
      </c>
      <c r="G95" s="132" t="s">
        <v>1074</v>
      </c>
      <c r="H95" s="133">
        <v>2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19</v>
      </c>
      <c r="V95" s="1" t="str">
        <f t="shared" si="0"/>
        <v/>
      </c>
      <c r="AR95" s="140" t="s">
        <v>156</v>
      </c>
      <c r="AT95" s="140" t="s">
        <v>151</v>
      </c>
      <c r="AU95" s="140" t="s">
        <v>82</v>
      </c>
      <c r="AY95" s="18" t="s">
        <v>148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156</v>
      </c>
      <c r="BM95" s="140" t="s">
        <v>212</v>
      </c>
    </row>
    <row r="96" spans="2:65" s="1" customFormat="1" ht="16.5" customHeight="1" x14ac:dyDescent="0.2">
      <c r="B96" s="33"/>
      <c r="C96" s="129" t="s">
        <v>186</v>
      </c>
      <c r="D96" s="129" t="s">
        <v>151</v>
      </c>
      <c r="E96" s="130" t="s">
        <v>1084</v>
      </c>
      <c r="F96" s="131" t="s">
        <v>1085</v>
      </c>
      <c r="G96" s="132" t="s">
        <v>1074</v>
      </c>
      <c r="H96" s="133">
        <v>4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19</v>
      </c>
      <c r="V96" s="1" t="str">
        <f t="shared" si="0"/>
        <v/>
      </c>
      <c r="AR96" s="140" t="s">
        <v>156</v>
      </c>
      <c r="AT96" s="140" t="s">
        <v>151</v>
      </c>
      <c r="AU96" s="140" t="s">
        <v>82</v>
      </c>
      <c r="AY96" s="18" t="s">
        <v>148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156</v>
      </c>
      <c r="BM96" s="140" t="s">
        <v>8</v>
      </c>
    </row>
    <row r="97" spans="2:65" s="1" customFormat="1" ht="16.5" customHeight="1" x14ac:dyDescent="0.2">
      <c r="B97" s="33"/>
      <c r="C97" s="129" t="s">
        <v>192</v>
      </c>
      <c r="D97" s="129" t="s">
        <v>151</v>
      </c>
      <c r="E97" s="130" t="s">
        <v>1086</v>
      </c>
      <c r="F97" s="131" t="s">
        <v>1087</v>
      </c>
      <c r="G97" s="132" t="s">
        <v>1074</v>
      </c>
      <c r="H97" s="133">
        <v>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19</v>
      </c>
      <c r="V97" s="1" t="str">
        <f t="shared" si="0"/>
        <v/>
      </c>
      <c r="AR97" s="140" t="s">
        <v>156</v>
      </c>
      <c r="AT97" s="140" t="s">
        <v>151</v>
      </c>
      <c r="AU97" s="140" t="s">
        <v>82</v>
      </c>
      <c r="AY97" s="18" t="s">
        <v>148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156</v>
      </c>
      <c r="BM97" s="140" t="s">
        <v>242</v>
      </c>
    </row>
    <row r="98" spans="2:65" s="1" customFormat="1" ht="21.75" customHeight="1" x14ac:dyDescent="0.2">
      <c r="B98" s="33"/>
      <c r="C98" s="129" t="s">
        <v>197</v>
      </c>
      <c r="D98" s="129" t="s">
        <v>151</v>
      </c>
      <c r="E98" s="130" t="s">
        <v>1088</v>
      </c>
      <c r="F98" s="131" t="s">
        <v>1089</v>
      </c>
      <c r="G98" s="132" t="s">
        <v>1074</v>
      </c>
      <c r="H98" s="133">
        <v>2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19</v>
      </c>
      <c r="V98" s="1" t="str">
        <f t="shared" si="0"/>
        <v/>
      </c>
      <c r="AR98" s="140" t="s">
        <v>156</v>
      </c>
      <c r="AT98" s="140" t="s">
        <v>151</v>
      </c>
      <c r="AU98" s="140" t="s">
        <v>82</v>
      </c>
      <c r="AY98" s="18" t="s">
        <v>148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156</v>
      </c>
      <c r="BM98" s="140" t="s">
        <v>255</v>
      </c>
    </row>
    <row r="99" spans="2:65" s="1" customFormat="1" ht="16.5" customHeight="1" x14ac:dyDescent="0.2">
      <c r="B99" s="33"/>
      <c r="C99" s="129" t="s">
        <v>207</v>
      </c>
      <c r="D99" s="129" t="s">
        <v>151</v>
      </c>
      <c r="E99" s="130" t="s">
        <v>1090</v>
      </c>
      <c r="F99" s="131" t="s">
        <v>1091</v>
      </c>
      <c r="G99" s="132" t="s">
        <v>336</v>
      </c>
      <c r="H99" s="133">
        <v>2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29" t="s">
        <v>19</v>
      </c>
      <c r="V99" s="1" t="str">
        <f t="shared" si="0"/>
        <v/>
      </c>
      <c r="AR99" s="140" t="s">
        <v>156</v>
      </c>
      <c r="AT99" s="140" t="s">
        <v>151</v>
      </c>
      <c r="AU99" s="140" t="s">
        <v>82</v>
      </c>
      <c r="AY99" s="18" t="s">
        <v>148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156</v>
      </c>
      <c r="BM99" s="140" t="s">
        <v>267</v>
      </c>
    </row>
    <row r="100" spans="2:65" s="11" customFormat="1" ht="25.9" customHeight="1" x14ac:dyDescent="0.2">
      <c r="B100" s="117"/>
      <c r="D100" s="118" t="s">
        <v>74</v>
      </c>
      <c r="E100" s="119" t="s">
        <v>1092</v>
      </c>
      <c r="F100" s="119" t="s">
        <v>1093</v>
      </c>
      <c r="I100" s="120"/>
      <c r="J100" s="121">
        <f>BK100</f>
        <v>0</v>
      </c>
      <c r="L100" s="117"/>
      <c r="M100" s="122"/>
      <c r="P100" s="123">
        <f>SUM(P101:P107)</f>
        <v>0</v>
      </c>
      <c r="R100" s="123">
        <f>SUM(R101:R107)</f>
        <v>0</v>
      </c>
      <c r="T100" s="123">
        <f>SUM(T101:T107)</f>
        <v>0</v>
      </c>
      <c r="U100" s="328"/>
      <c r="V100" s="1" t="str">
        <f t="shared" si="0"/>
        <v/>
      </c>
      <c r="AR100" s="118" t="s">
        <v>82</v>
      </c>
      <c r="AT100" s="125" t="s">
        <v>74</v>
      </c>
      <c r="AU100" s="125" t="s">
        <v>75</v>
      </c>
      <c r="AY100" s="118" t="s">
        <v>148</v>
      </c>
      <c r="BK100" s="126">
        <f>SUM(BK101:BK107)</f>
        <v>0</v>
      </c>
    </row>
    <row r="101" spans="2:65" s="1" customFormat="1" ht="16.5" customHeight="1" x14ac:dyDescent="0.2">
      <c r="B101" s="33"/>
      <c r="C101" s="129" t="s">
        <v>212</v>
      </c>
      <c r="D101" s="129" t="s">
        <v>151</v>
      </c>
      <c r="E101" s="130" t="s">
        <v>1094</v>
      </c>
      <c r="F101" s="131" t="s">
        <v>1095</v>
      </c>
      <c r="G101" s="132" t="s">
        <v>1077</v>
      </c>
      <c r="H101" s="133">
        <v>11</v>
      </c>
      <c r="I101" s="134"/>
      <c r="J101" s="135">
        <f t="shared" ref="J101:J107" si="11">ROUND(I101*H101,2)</f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ref="P101:P107" si="12">O101*H101</f>
        <v>0</v>
      </c>
      <c r="Q101" s="138">
        <v>0</v>
      </c>
      <c r="R101" s="138">
        <f t="shared" ref="R101:R107" si="13">Q101*H101</f>
        <v>0</v>
      </c>
      <c r="S101" s="138">
        <v>0</v>
      </c>
      <c r="T101" s="138">
        <f t="shared" ref="T101:T107" si="14">S101*H101</f>
        <v>0</v>
      </c>
      <c r="U101" s="329" t="s">
        <v>19</v>
      </c>
      <c r="V101" s="1" t="str">
        <f t="shared" si="0"/>
        <v/>
      </c>
      <c r="AR101" s="140" t="s">
        <v>156</v>
      </c>
      <c r="AT101" s="140" t="s">
        <v>151</v>
      </c>
      <c r="AU101" s="140" t="s">
        <v>82</v>
      </c>
      <c r="AY101" s="18" t="s">
        <v>148</v>
      </c>
      <c r="BE101" s="141">
        <f t="shared" ref="BE101:BE107" si="15">IF(N101="základní",J101,0)</f>
        <v>0</v>
      </c>
      <c r="BF101" s="141">
        <f t="shared" ref="BF101:BF107" si="16">IF(N101="snížená",J101,0)</f>
        <v>0</v>
      </c>
      <c r="BG101" s="141">
        <f t="shared" ref="BG101:BG107" si="17">IF(N101="zákl. přenesená",J101,0)</f>
        <v>0</v>
      </c>
      <c r="BH101" s="141">
        <f t="shared" ref="BH101:BH107" si="18">IF(N101="sníž. přenesená",J101,0)</f>
        <v>0</v>
      </c>
      <c r="BI101" s="141">
        <f t="shared" ref="BI101:BI107" si="19">IF(N101="nulová",J101,0)</f>
        <v>0</v>
      </c>
      <c r="BJ101" s="18" t="s">
        <v>88</v>
      </c>
      <c r="BK101" s="141">
        <f t="shared" ref="BK101:BK107" si="20">ROUND(I101*H101,2)</f>
        <v>0</v>
      </c>
      <c r="BL101" s="18" t="s">
        <v>156</v>
      </c>
      <c r="BM101" s="140" t="s">
        <v>281</v>
      </c>
    </row>
    <row r="102" spans="2:65" s="1" customFormat="1" ht="16.5" customHeight="1" x14ac:dyDescent="0.2">
      <c r="B102" s="33"/>
      <c r="C102" s="129" t="s">
        <v>217</v>
      </c>
      <c r="D102" s="129" t="s">
        <v>151</v>
      </c>
      <c r="E102" s="130" t="s">
        <v>1096</v>
      </c>
      <c r="F102" s="131" t="s">
        <v>1097</v>
      </c>
      <c r="G102" s="132" t="s">
        <v>1077</v>
      </c>
      <c r="H102" s="133">
        <v>9</v>
      </c>
      <c r="I102" s="134"/>
      <c r="J102" s="135">
        <f t="shared" si="1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12"/>
        <v>0</v>
      </c>
      <c r="Q102" s="138">
        <v>0</v>
      </c>
      <c r="R102" s="138">
        <f t="shared" si="13"/>
        <v>0</v>
      </c>
      <c r="S102" s="138">
        <v>0</v>
      </c>
      <c r="T102" s="138">
        <f t="shared" si="14"/>
        <v>0</v>
      </c>
      <c r="U102" s="329" t="s">
        <v>19</v>
      </c>
      <c r="V102" s="1" t="str">
        <f t="shared" si="0"/>
        <v/>
      </c>
      <c r="AR102" s="140" t="s">
        <v>156</v>
      </c>
      <c r="AT102" s="140" t="s">
        <v>151</v>
      </c>
      <c r="AU102" s="140" t="s">
        <v>82</v>
      </c>
      <c r="AY102" s="18" t="s">
        <v>148</v>
      </c>
      <c r="BE102" s="141">
        <f t="shared" si="15"/>
        <v>0</v>
      </c>
      <c r="BF102" s="141">
        <f t="shared" si="16"/>
        <v>0</v>
      </c>
      <c r="BG102" s="141">
        <f t="shared" si="17"/>
        <v>0</v>
      </c>
      <c r="BH102" s="141">
        <f t="shared" si="18"/>
        <v>0</v>
      </c>
      <c r="BI102" s="141">
        <f t="shared" si="19"/>
        <v>0</v>
      </c>
      <c r="BJ102" s="18" t="s">
        <v>88</v>
      </c>
      <c r="BK102" s="141">
        <f t="shared" si="20"/>
        <v>0</v>
      </c>
      <c r="BL102" s="18" t="s">
        <v>156</v>
      </c>
      <c r="BM102" s="140" t="s">
        <v>300</v>
      </c>
    </row>
    <row r="103" spans="2:65" s="1" customFormat="1" ht="16.5" customHeight="1" x14ac:dyDescent="0.2">
      <c r="B103" s="33"/>
      <c r="C103" s="129" t="s">
        <v>8</v>
      </c>
      <c r="D103" s="129" t="s">
        <v>151</v>
      </c>
      <c r="E103" s="130" t="s">
        <v>1098</v>
      </c>
      <c r="F103" s="131" t="s">
        <v>1099</v>
      </c>
      <c r="G103" s="132" t="s">
        <v>1074</v>
      </c>
      <c r="H103" s="133">
        <v>36</v>
      </c>
      <c r="I103" s="134"/>
      <c r="J103" s="135">
        <f t="shared" si="1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12"/>
        <v>0</v>
      </c>
      <c r="Q103" s="138">
        <v>0</v>
      </c>
      <c r="R103" s="138">
        <f t="shared" si="13"/>
        <v>0</v>
      </c>
      <c r="S103" s="138">
        <v>0</v>
      </c>
      <c r="T103" s="138">
        <f t="shared" si="14"/>
        <v>0</v>
      </c>
      <c r="U103" s="329" t="s">
        <v>19</v>
      </c>
      <c r="V103" s="1" t="str">
        <f t="shared" si="0"/>
        <v/>
      </c>
      <c r="AR103" s="140" t="s">
        <v>156</v>
      </c>
      <c r="AT103" s="140" t="s">
        <v>151</v>
      </c>
      <c r="AU103" s="140" t="s">
        <v>82</v>
      </c>
      <c r="AY103" s="18" t="s">
        <v>148</v>
      </c>
      <c r="BE103" s="141">
        <f t="shared" si="15"/>
        <v>0</v>
      </c>
      <c r="BF103" s="141">
        <f t="shared" si="16"/>
        <v>0</v>
      </c>
      <c r="BG103" s="141">
        <f t="shared" si="17"/>
        <v>0</v>
      </c>
      <c r="BH103" s="141">
        <f t="shared" si="18"/>
        <v>0</v>
      </c>
      <c r="BI103" s="141">
        <f t="shared" si="19"/>
        <v>0</v>
      </c>
      <c r="BJ103" s="18" t="s">
        <v>88</v>
      </c>
      <c r="BK103" s="141">
        <f t="shared" si="20"/>
        <v>0</v>
      </c>
      <c r="BL103" s="18" t="s">
        <v>156</v>
      </c>
      <c r="BM103" s="140" t="s">
        <v>316</v>
      </c>
    </row>
    <row r="104" spans="2:65" s="1" customFormat="1" ht="33" customHeight="1" x14ac:dyDescent="0.2">
      <c r="B104" s="33"/>
      <c r="C104" s="129" t="s">
        <v>233</v>
      </c>
      <c r="D104" s="129" t="s">
        <v>151</v>
      </c>
      <c r="E104" s="130" t="s">
        <v>1100</v>
      </c>
      <c r="F104" s="131" t="s">
        <v>1101</v>
      </c>
      <c r="G104" s="132" t="s">
        <v>1077</v>
      </c>
      <c r="H104" s="133">
        <v>9</v>
      </c>
      <c r="I104" s="134"/>
      <c r="J104" s="135">
        <f t="shared" si="1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12"/>
        <v>0</v>
      </c>
      <c r="Q104" s="138">
        <v>0</v>
      </c>
      <c r="R104" s="138">
        <f t="shared" si="13"/>
        <v>0</v>
      </c>
      <c r="S104" s="138">
        <v>0</v>
      </c>
      <c r="T104" s="138">
        <f t="shared" si="14"/>
        <v>0</v>
      </c>
      <c r="U104" s="329" t="s">
        <v>19</v>
      </c>
      <c r="V104" s="1" t="str">
        <f t="shared" si="0"/>
        <v/>
      </c>
      <c r="AR104" s="140" t="s">
        <v>156</v>
      </c>
      <c r="AT104" s="140" t="s">
        <v>151</v>
      </c>
      <c r="AU104" s="140" t="s">
        <v>82</v>
      </c>
      <c r="AY104" s="18" t="s">
        <v>148</v>
      </c>
      <c r="BE104" s="141">
        <f t="shared" si="15"/>
        <v>0</v>
      </c>
      <c r="BF104" s="141">
        <f t="shared" si="16"/>
        <v>0</v>
      </c>
      <c r="BG104" s="141">
        <f t="shared" si="17"/>
        <v>0</v>
      </c>
      <c r="BH104" s="141">
        <f t="shared" si="18"/>
        <v>0</v>
      </c>
      <c r="BI104" s="141">
        <f t="shared" si="19"/>
        <v>0</v>
      </c>
      <c r="BJ104" s="18" t="s">
        <v>88</v>
      </c>
      <c r="BK104" s="141">
        <f t="shared" si="20"/>
        <v>0</v>
      </c>
      <c r="BL104" s="18" t="s">
        <v>156</v>
      </c>
      <c r="BM104" s="140" t="s">
        <v>333</v>
      </c>
    </row>
    <row r="105" spans="2:65" s="1" customFormat="1" ht="16.5" customHeight="1" x14ac:dyDescent="0.2">
      <c r="B105" s="33"/>
      <c r="C105" s="129" t="s">
        <v>242</v>
      </c>
      <c r="D105" s="129" t="s">
        <v>151</v>
      </c>
      <c r="E105" s="130" t="s">
        <v>1102</v>
      </c>
      <c r="F105" s="131" t="s">
        <v>1103</v>
      </c>
      <c r="G105" s="132" t="s">
        <v>1074</v>
      </c>
      <c r="H105" s="133">
        <v>10</v>
      </c>
      <c r="I105" s="134"/>
      <c r="J105" s="135">
        <f t="shared" si="1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12"/>
        <v>0</v>
      </c>
      <c r="Q105" s="138">
        <v>0</v>
      </c>
      <c r="R105" s="138">
        <f t="shared" si="13"/>
        <v>0</v>
      </c>
      <c r="S105" s="138">
        <v>0</v>
      </c>
      <c r="T105" s="138">
        <f t="shared" si="14"/>
        <v>0</v>
      </c>
      <c r="U105" s="329" t="s">
        <v>19</v>
      </c>
      <c r="V105" s="1" t="str">
        <f t="shared" si="0"/>
        <v/>
      </c>
      <c r="AR105" s="140" t="s">
        <v>156</v>
      </c>
      <c r="AT105" s="140" t="s">
        <v>151</v>
      </c>
      <c r="AU105" s="140" t="s">
        <v>82</v>
      </c>
      <c r="AY105" s="18" t="s">
        <v>148</v>
      </c>
      <c r="BE105" s="141">
        <f t="shared" si="15"/>
        <v>0</v>
      </c>
      <c r="BF105" s="141">
        <f t="shared" si="16"/>
        <v>0</v>
      </c>
      <c r="BG105" s="141">
        <f t="shared" si="17"/>
        <v>0</v>
      </c>
      <c r="BH105" s="141">
        <f t="shared" si="18"/>
        <v>0</v>
      </c>
      <c r="BI105" s="141">
        <f t="shared" si="19"/>
        <v>0</v>
      </c>
      <c r="BJ105" s="18" t="s">
        <v>88</v>
      </c>
      <c r="BK105" s="141">
        <f t="shared" si="20"/>
        <v>0</v>
      </c>
      <c r="BL105" s="18" t="s">
        <v>156</v>
      </c>
      <c r="BM105" s="140" t="s">
        <v>349</v>
      </c>
    </row>
    <row r="106" spans="2:65" s="1" customFormat="1" ht="16.5" customHeight="1" x14ac:dyDescent="0.2">
      <c r="B106" s="33"/>
      <c r="C106" s="129" t="s">
        <v>249</v>
      </c>
      <c r="D106" s="129" t="s">
        <v>151</v>
      </c>
      <c r="E106" s="130" t="s">
        <v>1104</v>
      </c>
      <c r="F106" s="131" t="s">
        <v>1105</v>
      </c>
      <c r="G106" s="132" t="s">
        <v>1074</v>
      </c>
      <c r="H106" s="133">
        <v>1</v>
      </c>
      <c r="I106" s="134"/>
      <c r="J106" s="135">
        <f t="shared" si="1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12"/>
        <v>0</v>
      </c>
      <c r="Q106" s="138">
        <v>0</v>
      </c>
      <c r="R106" s="138">
        <f t="shared" si="13"/>
        <v>0</v>
      </c>
      <c r="S106" s="138">
        <v>0</v>
      </c>
      <c r="T106" s="138">
        <f t="shared" si="14"/>
        <v>0</v>
      </c>
      <c r="U106" s="329" t="s">
        <v>19</v>
      </c>
      <c r="V106" s="1" t="str">
        <f t="shared" si="0"/>
        <v/>
      </c>
      <c r="AR106" s="140" t="s">
        <v>156</v>
      </c>
      <c r="AT106" s="140" t="s">
        <v>151</v>
      </c>
      <c r="AU106" s="140" t="s">
        <v>82</v>
      </c>
      <c r="AY106" s="18" t="s">
        <v>148</v>
      </c>
      <c r="BE106" s="141">
        <f t="shared" si="15"/>
        <v>0</v>
      </c>
      <c r="BF106" s="141">
        <f t="shared" si="16"/>
        <v>0</v>
      </c>
      <c r="BG106" s="141">
        <f t="shared" si="17"/>
        <v>0</v>
      </c>
      <c r="BH106" s="141">
        <f t="shared" si="18"/>
        <v>0</v>
      </c>
      <c r="BI106" s="141">
        <f t="shared" si="19"/>
        <v>0</v>
      </c>
      <c r="BJ106" s="18" t="s">
        <v>88</v>
      </c>
      <c r="BK106" s="141">
        <f t="shared" si="20"/>
        <v>0</v>
      </c>
      <c r="BL106" s="18" t="s">
        <v>156</v>
      </c>
      <c r="BM106" s="140" t="s">
        <v>358</v>
      </c>
    </row>
    <row r="107" spans="2:65" s="1" customFormat="1" ht="16.5" customHeight="1" x14ac:dyDescent="0.2">
      <c r="B107" s="33"/>
      <c r="C107" s="129" t="s">
        <v>255</v>
      </c>
      <c r="D107" s="129" t="s">
        <v>151</v>
      </c>
      <c r="E107" s="130" t="s">
        <v>1106</v>
      </c>
      <c r="F107" s="131" t="s">
        <v>1107</v>
      </c>
      <c r="G107" s="132" t="s">
        <v>1074</v>
      </c>
      <c r="H107" s="133">
        <v>5</v>
      </c>
      <c r="I107" s="134"/>
      <c r="J107" s="135">
        <f t="shared" si="1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12"/>
        <v>0</v>
      </c>
      <c r="Q107" s="138">
        <v>0</v>
      </c>
      <c r="R107" s="138">
        <f t="shared" si="13"/>
        <v>0</v>
      </c>
      <c r="S107" s="138">
        <v>0</v>
      </c>
      <c r="T107" s="138">
        <f t="shared" si="14"/>
        <v>0</v>
      </c>
      <c r="U107" s="329" t="s">
        <v>19</v>
      </c>
      <c r="V107" s="1" t="str">
        <f t="shared" si="0"/>
        <v/>
      </c>
      <c r="AR107" s="140" t="s">
        <v>156</v>
      </c>
      <c r="AT107" s="140" t="s">
        <v>151</v>
      </c>
      <c r="AU107" s="140" t="s">
        <v>82</v>
      </c>
      <c r="AY107" s="18" t="s">
        <v>148</v>
      </c>
      <c r="BE107" s="141">
        <f t="shared" si="15"/>
        <v>0</v>
      </c>
      <c r="BF107" s="141">
        <f t="shared" si="16"/>
        <v>0</v>
      </c>
      <c r="BG107" s="141">
        <f t="shared" si="17"/>
        <v>0</v>
      </c>
      <c r="BH107" s="141">
        <f t="shared" si="18"/>
        <v>0</v>
      </c>
      <c r="BI107" s="141">
        <f t="shared" si="19"/>
        <v>0</v>
      </c>
      <c r="BJ107" s="18" t="s">
        <v>88</v>
      </c>
      <c r="BK107" s="141">
        <f t="shared" si="20"/>
        <v>0</v>
      </c>
      <c r="BL107" s="18" t="s">
        <v>156</v>
      </c>
      <c r="BM107" s="140" t="s">
        <v>372</v>
      </c>
    </row>
    <row r="108" spans="2:65" s="11" customFormat="1" ht="25.9" customHeight="1" x14ac:dyDescent="0.2">
      <c r="B108" s="117"/>
      <c r="D108" s="118" t="s">
        <v>74</v>
      </c>
      <c r="E108" s="119" t="s">
        <v>1108</v>
      </c>
      <c r="F108" s="119" t="s">
        <v>1109</v>
      </c>
      <c r="I108" s="120"/>
      <c r="J108" s="121">
        <f>BK108</f>
        <v>0</v>
      </c>
      <c r="L108" s="117"/>
      <c r="M108" s="122"/>
      <c r="P108" s="123">
        <f>SUM(P109:P122)</f>
        <v>0</v>
      </c>
      <c r="R108" s="123">
        <f>SUM(R109:R122)</f>
        <v>0</v>
      </c>
      <c r="T108" s="123">
        <f>SUM(T109:T122)</f>
        <v>0</v>
      </c>
      <c r="U108" s="328"/>
      <c r="V108" s="1" t="str">
        <f t="shared" si="0"/>
        <v/>
      </c>
      <c r="AR108" s="118" t="s">
        <v>82</v>
      </c>
      <c r="AT108" s="125" t="s">
        <v>74</v>
      </c>
      <c r="AU108" s="125" t="s">
        <v>75</v>
      </c>
      <c r="AY108" s="118" t="s">
        <v>148</v>
      </c>
      <c r="BK108" s="126">
        <f>SUM(BK109:BK122)</f>
        <v>0</v>
      </c>
    </row>
    <row r="109" spans="2:65" s="1" customFormat="1" ht="16.5" customHeight="1" x14ac:dyDescent="0.2">
      <c r="B109" s="33"/>
      <c r="C109" s="129" t="s">
        <v>262</v>
      </c>
      <c r="D109" s="129" t="s">
        <v>151</v>
      </c>
      <c r="E109" s="130" t="s">
        <v>1110</v>
      </c>
      <c r="F109" s="131" t="s">
        <v>1111</v>
      </c>
      <c r="G109" s="132" t="s">
        <v>1074</v>
      </c>
      <c r="H109" s="133">
        <v>1</v>
      </c>
      <c r="I109" s="134"/>
      <c r="J109" s="135">
        <f t="shared" ref="J109:J122" si="21">ROUND(I109*H109,2)</f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ref="P109:P122" si="22">O109*H109</f>
        <v>0</v>
      </c>
      <c r="Q109" s="138">
        <v>0</v>
      </c>
      <c r="R109" s="138">
        <f t="shared" ref="R109:R122" si="23">Q109*H109</f>
        <v>0</v>
      </c>
      <c r="S109" s="138">
        <v>0</v>
      </c>
      <c r="T109" s="138">
        <f t="shared" ref="T109:T122" si="24">S109*H109</f>
        <v>0</v>
      </c>
      <c r="U109" s="329" t="s">
        <v>229</v>
      </c>
      <c r="V109" s="1">
        <f t="shared" si="0"/>
        <v>0</v>
      </c>
      <c r="AR109" s="140" t="s">
        <v>156</v>
      </c>
      <c r="AT109" s="140" t="s">
        <v>151</v>
      </c>
      <c r="AU109" s="140" t="s">
        <v>82</v>
      </c>
      <c r="AY109" s="18" t="s">
        <v>148</v>
      </c>
      <c r="BE109" s="141">
        <f t="shared" ref="BE109:BE122" si="25">IF(N109="základní",J109,0)</f>
        <v>0</v>
      </c>
      <c r="BF109" s="141">
        <f t="shared" ref="BF109:BF122" si="26">IF(N109="snížená",J109,0)</f>
        <v>0</v>
      </c>
      <c r="BG109" s="141">
        <f t="shared" ref="BG109:BG122" si="27">IF(N109="zákl. přenesená",J109,0)</f>
        <v>0</v>
      </c>
      <c r="BH109" s="141">
        <f t="shared" ref="BH109:BH122" si="28">IF(N109="sníž. přenesená",J109,0)</f>
        <v>0</v>
      </c>
      <c r="BI109" s="141">
        <f t="shared" ref="BI109:BI122" si="29">IF(N109="nulová",J109,0)</f>
        <v>0</v>
      </c>
      <c r="BJ109" s="18" t="s">
        <v>88</v>
      </c>
      <c r="BK109" s="141">
        <f t="shared" ref="BK109:BK122" si="30">ROUND(I109*H109,2)</f>
        <v>0</v>
      </c>
      <c r="BL109" s="18" t="s">
        <v>156</v>
      </c>
      <c r="BM109" s="140" t="s">
        <v>388</v>
      </c>
    </row>
    <row r="110" spans="2:65" s="1" customFormat="1" ht="24.2" customHeight="1" x14ac:dyDescent="0.2">
      <c r="B110" s="33"/>
      <c r="C110" s="129" t="s">
        <v>267</v>
      </c>
      <c r="D110" s="129" t="s">
        <v>151</v>
      </c>
      <c r="E110" s="130" t="s">
        <v>1112</v>
      </c>
      <c r="F110" s="131" t="s">
        <v>1113</v>
      </c>
      <c r="G110" s="132" t="s">
        <v>1074</v>
      </c>
      <c r="H110" s="133">
        <v>1</v>
      </c>
      <c r="I110" s="134"/>
      <c r="J110" s="135">
        <f t="shared" si="2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2"/>
        <v>0</v>
      </c>
      <c r="Q110" s="138">
        <v>0</v>
      </c>
      <c r="R110" s="138">
        <f t="shared" si="23"/>
        <v>0</v>
      </c>
      <c r="S110" s="138">
        <v>0</v>
      </c>
      <c r="T110" s="138">
        <f t="shared" si="24"/>
        <v>0</v>
      </c>
      <c r="U110" s="329" t="s">
        <v>19</v>
      </c>
      <c r="V110" s="1" t="str">
        <f t="shared" si="0"/>
        <v/>
      </c>
      <c r="AR110" s="140" t="s">
        <v>156</v>
      </c>
      <c r="AT110" s="140" t="s">
        <v>151</v>
      </c>
      <c r="AU110" s="140" t="s">
        <v>82</v>
      </c>
      <c r="AY110" s="18" t="s">
        <v>148</v>
      </c>
      <c r="BE110" s="141">
        <f t="shared" si="25"/>
        <v>0</v>
      </c>
      <c r="BF110" s="141">
        <f t="shared" si="26"/>
        <v>0</v>
      </c>
      <c r="BG110" s="141">
        <f t="shared" si="27"/>
        <v>0</v>
      </c>
      <c r="BH110" s="141">
        <f t="shared" si="28"/>
        <v>0</v>
      </c>
      <c r="BI110" s="141">
        <f t="shared" si="29"/>
        <v>0</v>
      </c>
      <c r="BJ110" s="18" t="s">
        <v>88</v>
      </c>
      <c r="BK110" s="141">
        <f t="shared" si="30"/>
        <v>0</v>
      </c>
      <c r="BL110" s="18" t="s">
        <v>156</v>
      </c>
      <c r="BM110" s="140" t="s">
        <v>401</v>
      </c>
    </row>
    <row r="111" spans="2:65" s="1" customFormat="1" ht="24.2" customHeight="1" x14ac:dyDescent="0.2">
      <c r="B111" s="33"/>
      <c r="C111" s="129" t="s">
        <v>276</v>
      </c>
      <c r="D111" s="129" t="s">
        <v>151</v>
      </c>
      <c r="E111" s="130" t="s">
        <v>1114</v>
      </c>
      <c r="F111" s="131" t="s">
        <v>1115</v>
      </c>
      <c r="G111" s="132" t="s">
        <v>1074</v>
      </c>
      <c r="H111" s="133">
        <v>1</v>
      </c>
      <c r="I111" s="134"/>
      <c r="J111" s="135">
        <f t="shared" si="2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2"/>
        <v>0</v>
      </c>
      <c r="Q111" s="138">
        <v>0</v>
      </c>
      <c r="R111" s="138">
        <f t="shared" si="23"/>
        <v>0</v>
      </c>
      <c r="S111" s="138">
        <v>0</v>
      </c>
      <c r="T111" s="138">
        <f t="shared" si="24"/>
        <v>0</v>
      </c>
      <c r="U111" s="329" t="s">
        <v>229</v>
      </c>
      <c r="V111" s="1">
        <f t="shared" si="0"/>
        <v>0</v>
      </c>
      <c r="AR111" s="140" t="s">
        <v>156</v>
      </c>
      <c r="AT111" s="140" t="s">
        <v>151</v>
      </c>
      <c r="AU111" s="140" t="s">
        <v>82</v>
      </c>
      <c r="AY111" s="18" t="s">
        <v>148</v>
      </c>
      <c r="BE111" s="141">
        <f t="shared" si="25"/>
        <v>0</v>
      </c>
      <c r="BF111" s="141">
        <f t="shared" si="26"/>
        <v>0</v>
      </c>
      <c r="BG111" s="141">
        <f t="shared" si="27"/>
        <v>0</v>
      </c>
      <c r="BH111" s="141">
        <f t="shared" si="28"/>
        <v>0</v>
      </c>
      <c r="BI111" s="141">
        <f t="shared" si="29"/>
        <v>0</v>
      </c>
      <c r="BJ111" s="18" t="s">
        <v>88</v>
      </c>
      <c r="BK111" s="141">
        <f t="shared" si="30"/>
        <v>0</v>
      </c>
      <c r="BL111" s="18" t="s">
        <v>156</v>
      </c>
      <c r="BM111" s="140" t="s">
        <v>414</v>
      </c>
    </row>
    <row r="112" spans="2:65" s="1" customFormat="1" ht="16.5" customHeight="1" x14ac:dyDescent="0.2">
      <c r="B112" s="33"/>
      <c r="C112" s="129" t="s">
        <v>281</v>
      </c>
      <c r="D112" s="129" t="s">
        <v>151</v>
      </c>
      <c r="E112" s="130" t="s">
        <v>1116</v>
      </c>
      <c r="F112" s="131" t="s">
        <v>1117</v>
      </c>
      <c r="G112" s="132" t="s">
        <v>1074</v>
      </c>
      <c r="H112" s="133">
        <v>1</v>
      </c>
      <c r="I112" s="134"/>
      <c r="J112" s="135">
        <f t="shared" si="2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2"/>
        <v>0</v>
      </c>
      <c r="Q112" s="138">
        <v>0</v>
      </c>
      <c r="R112" s="138">
        <f t="shared" si="23"/>
        <v>0</v>
      </c>
      <c r="S112" s="138">
        <v>0</v>
      </c>
      <c r="T112" s="138">
        <f t="shared" si="24"/>
        <v>0</v>
      </c>
      <c r="U112" s="329" t="s">
        <v>19</v>
      </c>
      <c r="V112" s="1" t="str">
        <f t="shared" si="0"/>
        <v/>
      </c>
      <c r="AR112" s="140" t="s">
        <v>156</v>
      </c>
      <c r="AT112" s="140" t="s">
        <v>151</v>
      </c>
      <c r="AU112" s="140" t="s">
        <v>82</v>
      </c>
      <c r="AY112" s="18" t="s">
        <v>148</v>
      </c>
      <c r="BE112" s="141">
        <f t="shared" si="25"/>
        <v>0</v>
      </c>
      <c r="BF112" s="141">
        <f t="shared" si="26"/>
        <v>0</v>
      </c>
      <c r="BG112" s="141">
        <f t="shared" si="27"/>
        <v>0</v>
      </c>
      <c r="BH112" s="141">
        <f t="shared" si="28"/>
        <v>0</v>
      </c>
      <c r="BI112" s="141">
        <f t="shared" si="29"/>
        <v>0</v>
      </c>
      <c r="BJ112" s="18" t="s">
        <v>88</v>
      </c>
      <c r="BK112" s="141">
        <f t="shared" si="30"/>
        <v>0</v>
      </c>
      <c r="BL112" s="18" t="s">
        <v>156</v>
      </c>
      <c r="BM112" s="140" t="s">
        <v>430</v>
      </c>
    </row>
    <row r="113" spans="2:65" s="1" customFormat="1" ht="16.5" customHeight="1" x14ac:dyDescent="0.2">
      <c r="B113" s="33"/>
      <c r="C113" s="129" t="s">
        <v>7</v>
      </c>
      <c r="D113" s="129" t="s">
        <v>151</v>
      </c>
      <c r="E113" s="130" t="s">
        <v>1118</v>
      </c>
      <c r="F113" s="131" t="s">
        <v>1119</v>
      </c>
      <c r="G113" s="132" t="s">
        <v>1074</v>
      </c>
      <c r="H113" s="133">
        <v>1</v>
      </c>
      <c r="I113" s="134"/>
      <c r="J113" s="135">
        <f t="shared" si="2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2"/>
        <v>0</v>
      </c>
      <c r="Q113" s="138">
        <v>0</v>
      </c>
      <c r="R113" s="138">
        <f t="shared" si="23"/>
        <v>0</v>
      </c>
      <c r="S113" s="138">
        <v>0</v>
      </c>
      <c r="T113" s="138">
        <f t="shared" si="24"/>
        <v>0</v>
      </c>
      <c r="U113" s="329" t="s">
        <v>19</v>
      </c>
      <c r="V113" s="1" t="str">
        <f t="shared" si="0"/>
        <v/>
      </c>
      <c r="AR113" s="140" t="s">
        <v>156</v>
      </c>
      <c r="AT113" s="140" t="s">
        <v>151</v>
      </c>
      <c r="AU113" s="140" t="s">
        <v>82</v>
      </c>
      <c r="AY113" s="18" t="s">
        <v>148</v>
      </c>
      <c r="BE113" s="141">
        <f t="shared" si="25"/>
        <v>0</v>
      </c>
      <c r="BF113" s="141">
        <f t="shared" si="26"/>
        <v>0</v>
      </c>
      <c r="BG113" s="141">
        <f t="shared" si="27"/>
        <v>0</v>
      </c>
      <c r="BH113" s="141">
        <f t="shared" si="28"/>
        <v>0</v>
      </c>
      <c r="BI113" s="141">
        <f t="shared" si="29"/>
        <v>0</v>
      </c>
      <c r="BJ113" s="18" t="s">
        <v>88</v>
      </c>
      <c r="BK113" s="141">
        <f t="shared" si="30"/>
        <v>0</v>
      </c>
      <c r="BL113" s="18" t="s">
        <v>156</v>
      </c>
      <c r="BM113" s="140" t="s">
        <v>445</v>
      </c>
    </row>
    <row r="114" spans="2:65" s="1" customFormat="1" ht="16.5" customHeight="1" x14ac:dyDescent="0.2">
      <c r="B114" s="33"/>
      <c r="C114" s="129" t="s">
        <v>300</v>
      </c>
      <c r="D114" s="129" t="s">
        <v>151</v>
      </c>
      <c r="E114" s="130" t="s">
        <v>1120</v>
      </c>
      <c r="F114" s="131" t="s">
        <v>1121</v>
      </c>
      <c r="G114" s="132" t="s">
        <v>1074</v>
      </c>
      <c r="H114" s="133">
        <v>1</v>
      </c>
      <c r="I114" s="134"/>
      <c r="J114" s="135">
        <f t="shared" si="2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2"/>
        <v>0</v>
      </c>
      <c r="Q114" s="138">
        <v>0</v>
      </c>
      <c r="R114" s="138">
        <f t="shared" si="23"/>
        <v>0</v>
      </c>
      <c r="S114" s="138">
        <v>0</v>
      </c>
      <c r="T114" s="138">
        <f t="shared" si="24"/>
        <v>0</v>
      </c>
      <c r="U114" s="329" t="s">
        <v>19</v>
      </c>
      <c r="V114" s="1" t="str">
        <f t="shared" si="0"/>
        <v/>
      </c>
      <c r="AR114" s="140" t="s">
        <v>156</v>
      </c>
      <c r="AT114" s="140" t="s">
        <v>151</v>
      </c>
      <c r="AU114" s="140" t="s">
        <v>82</v>
      </c>
      <c r="AY114" s="18" t="s">
        <v>148</v>
      </c>
      <c r="BE114" s="141">
        <f t="shared" si="25"/>
        <v>0</v>
      </c>
      <c r="BF114" s="141">
        <f t="shared" si="26"/>
        <v>0</v>
      </c>
      <c r="BG114" s="141">
        <f t="shared" si="27"/>
        <v>0</v>
      </c>
      <c r="BH114" s="141">
        <f t="shared" si="28"/>
        <v>0</v>
      </c>
      <c r="BI114" s="141">
        <f t="shared" si="29"/>
        <v>0</v>
      </c>
      <c r="BJ114" s="18" t="s">
        <v>88</v>
      </c>
      <c r="BK114" s="141">
        <f t="shared" si="30"/>
        <v>0</v>
      </c>
      <c r="BL114" s="18" t="s">
        <v>156</v>
      </c>
      <c r="BM114" s="140" t="s">
        <v>459</v>
      </c>
    </row>
    <row r="115" spans="2:65" s="1" customFormat="1" ht="16.5" customHeight="1" x14ac:dyDescent="0.2">
      <c r="B115" s="33"/>
      <c r="C115" s="129" t="s">
        <v>311</v>
      </c>
      <c r="D115" s="129" t="s">
        <v>151</v>
      </c>
      <c r="E115" s="130" t="s">
        <v>1122</v>
      </c>
      <c r="F115" s="131" t="s">
        <v>1123</v>
      </c>
      <c r="G115" s="132" t="s">
        <v>1074</v>
      </c>
      <c r="H115" s="133">
        <v>2</v>
      </c>
      <c r="I115" s="134"/>
      <c r="J115" s="135">
        <f t="shared" si="2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2"/>
        <v>0</v>
      </c>
      <c r="Q115" s="138">
        <v>0</v>
      </c>
      <c r="R115" s="138">
        <f t="shared" si="23"/>
        <v>0</v>
      </c>
      <c r="S115" s="138">
        <v>0</v>
      </c>
      <c r="T115" s="138">
        <f t="shared" si="24"/>
        <v>0</v>
      </c>
      <c r="U115" s="329" t="s">
        <v>19</v>
      </c>
      <c r="V115" s="1" t="str">
        <f t="shared" si="0"/>
        <v/>
      </c>
      <c r="AR115" s="140" t="s">
        <v>156</v>
      </c>
      <c r="AT115" s="140" t="s">
        <v>151</v>
      </c>
      <c r="AU115" s="140" t="s">
        <v>82</v>
      </c>
      <c r="AY115" s="18" t="s">
        <v>148</v>
      </c>
      <c r="BE115" s="141">
        <f t="shared" si="25"/>
        <v>0</v>
      </c>
      <c r="BF115" s="141">
        <f t="shared" si="26"/>
        <v>0</v>
      </c>
      <c r="BG115" s="141">
        <f t="shared" si="27"/>
        <v>0</v>
      </c>
      <c r="BH115" s="141">
        <f t="shared" si="28"/>
        <v>0</v>
      </c>
      <c r="BI115" s="141">
        <f t="shared" si="29"/>
        <v>0</v>
      </c>
      <c r="BJ115" s="18" t="s">
        <v>88</v>
      </c>
      <c r="BK115" s="141">
        <f t="shared" si="30"/>
        <v>0</v>
      </c>
      <c r="BL115" s="18" t="s">
        <v>156</v>
      </c>
      <c r="BM115" s="140" t="s">
        <v>470</v>
      </c>
    </row>
    <row r="116" spans="2:65" s="1" customFormat="1" ht="16.5" customHeight="1" x14ac:dyDescent="0.2">
      <c r="B116" s="33"/>
      <c r="C116" s="129" t="s">
        <v>316</v>
      </c>
      <c r="D116" s="129" t="s">
        <v>151</v>
      </c>
      <c r="E116" s="130" t="s">
        <v>1124</v>
      </c>
      <c r="F116" s="131" t="s">
        <v>1125</v>
      </c>
      <c r="G116" s="132" t="s">
        <v>1074</v>
      </c>
      <c r="H116" s="133">
        <v>1</v>
      </c>
      <c r="I116" s="134"/>
      <c r="J116" s="135">
        <f t="shared" si="2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2"/>
        <v>0</v>
      </c>
      <c r="Q116" s="138">
        <v>0</v>
      </c>
      <c r="R116" s="138">
        <f t="shared" si="23"/>
        <v>0</v>
      </c>
      <c r="S116" s="138">
        <v>0</v>
      </c>
      <c r="T116" s="138">
        <f t="shared" si="24"/>
        <v>0</v>
      </c>
      <c r="U116" s="329" t="s">
        <v>19</v>
      </c>
      <c r="V116" s="1" t="str">
        <f t="shared" si="0"/>
        <v/>
      </c>
      <c r="AR116" s="140" t="s">
        <v>156</v>
      </c>
      <c r="AT116" s="140" t="s">
        <v>151</v>
      </c>
      <c r="AU116" s="140" t="s">
        <v>82</v>
      </c>
      <c r="AY116" s="18" t="s">
        <v>148</v>
      </c>
      <c r="BE116" s="141">
        <f t="shared" si="25"/>
        <v>0</v>
      </c>
      <c r="BF116" s="141">
        <f t="shared" si="26"/>
        <v>0</v>
      </c>
      <c r="BG116" s="141">
        <f t="shared" si="27"/>
        <v>0</v>
      </c>
      <c r="BH116" s="141">
        <f t="shared" si="28"/>
        <v>0</v>
      </c>
      <c r="BI116" s="141">
        <f t="shared" si="29"/>
        <v>0</v>
      </c>
      <c r="BJ116" s="18" t="s">
        <v>88</v>
      </c>
      <c r="BK116" s="141">
        <f t="shared" si="30"/>
        <v>0</v>
      </c>
      <c r="BL116" s="18" t="s">
        <v>156</v>
      </c>
      <c r="BM116" s="140" t="s">
        <v>482</v>
      </c>
    </row>
    <row r="117" spans="2:65" s="1" customFormat="1" ht="16.5" customHeight="1" x14ac:dyDescent="0.2">
      <c r="B117" s="33"/>
      <c r="C117" s="129" t="s">
        <v>321</v>
      </c>
      <c r="D117" s="129" t="s">
        <v>151</v>
      </c>
      <c r="E117" s="130" t="s">
        <v>1126</v>
      </c>
      <c r="F117" s="131" t="s">
        <v>1127</v>
      </c>
      <c r="G117" s="132" t="s">
        <v>1074</v>
      </c>
      <c r="H117" s="133">
        <v>1</v>
      </c>
      <c r="I117" s="134"/>
      <c r="J117" s="135">
        <f t="shared" si="2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2"/>
        <v>0</v>
      </c>
      <c r="Q117" s="138">
        <v>0</v>
      </c>
      <c r="R117" s="138">
        <f t="shared" si="23"/>
        <v>0</v>
      </c>
      <c r="S117" s="138">
        <v>0</v>
      </c>
      <c r="T117" s="138">
        <f t="shared" si="24"/>
        <v>0</v>
      </c>
      <c r="U117" s="329" t="s">
        <v>19</v>
      </c>
      <c r="V117" s="1" t="str">
        <f t="shared" si="0"/>
        <v/>
      </c>
      <c r="AR117" s="140" t="s">
        <v>156</v>
      </c>
      <c r="AT117" s="140" t="s">
        <v>151</v>
      </c>
      <c r="AU117" s="140" t="s">
        <v>82</v>
      </c>
      <c r="AY117" s="18" t="s">
        <v>148</v>
      </c>
      <c r="BE117" s="141">
        <f t="shared" si="25"/>
        <v>0</v>
      </c>
      <c r="BF117" s="141">
        <f t="shared" si="26"/>
        <v>0</v>
      </c>
      <c r="BG117" s="141">
        <f t="shared" si="27"/>
        <v>0</v>
      </c>
      <c r="BH117" s="141">
        <f t="shared" si="28"/>
        <v>0</v>
      </c>
      <c r="BI117" s="141">
        <f t="shared" si="29"/>
        <v>0</v>
      </c>
      <c r="BJ117" s="18" t="s">
        <v>88</v>
      </c>
      <c r="BK117" s="141">
        <f t="shared" si="30"/>
        <v>0</v>
      </c>
      <c r="BL117" s="18" t="s">
        <v>156</v>
      </c>
      <c r="BM117" s="140" t="s">
        <v>493</v>
      </c>
    </row>
    <row r="118" spans="2:65" s="1" customFormat="1" ht="16.5" customHeight="1" x14ac:dyDescent="0.2">
      <c r="B118" s="33"/>
      <c r="C118" s="129" t="s">
        <v>333</v>
      </c>
      <c r="D118" s="129" t="s">
        <v>151</v>
      </c>
      <c r="E118" s="130" t="s">
        <v>1128</v>
      </c>
      <c r="F118" s="131" t="s">
        <v>1129</v>
      </c>
      <c r="G118" s="132" t="s">
        <v>1074</v>
      </c>
      <c r="H118" s="133">
        <v>1</v>
      </c>
      <c r="I118" s="134"/>
      <c r="J118" s="135">
        <f t="shared" si="2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2"/>
        <v>0</v>
      </c>
      <c r="Q118" s="138">
        <v>0</v>
      </c>
      <c r="R118" s="138">
        <f t="shared" si="23"/>
        <v>0</v>
      </c>
      <c r="S118" s="138">
        <v>0</v>
      </c>
      <c r="T118" s="138">
        <f t="shared" si="24"/>
        <v>0</v>
      </c>
      <c r="U118" s="329" t="s">
        <v>19</v>
      </c>
      <c r="V118" s="1" t="str">
        <f t="shared" si="0"/>
        <v/>
      </c>
      <c r="AR118" s="140" t="s">
        <v>156</v>
      </c>
      <c r="AT118" s="140" t="s">
        <v>151</v>
      </c>
      <c r="AU118" s="140" t="s">
        <v>82</v>
      </c>
      <c r="AY118" s="18" t="s">
        <v>148</v>
      </c>
      <c r="BE118" s="141">
        <f t="shared" si="25"/>
        <v>0</v>
      </c>
      <c r="BF118" s="141">
        <f t="shared" si="26"/>
        <v>0</v>
      </c>
      <c r="BG118" s="141">
        <f t="shared" si="27"/>
        <v>0</v>
      </c>
      <c r="BH118" s="141">
        <f t="shared" si="28"/>
        <v>0</v>
      </c>
      <c r="BI118" s="141">
        <f t="shared" si="29"/>
        <v>0</v>
      </c>
      <c r="BJ118" s="18" t="s">
        <v>88</v>
      </c>
      <c r="BK118" s="141">
        <f t="shared" si="30"/>
        <v>0</v>
      </c>
      <c r="BL118" s="18" t="s">
        <v>156</v>
      </c>
      <c r="BM118" s="140" t="s">
        <v>504</v>
      </c>
    </row>
    <row r="119" spans="2:65" s="1" customFormat="1" ht="16.5" customHeight="1" x14ac:dyDescent="0.2">
      <c r="B119" s="33"/>
      <c r="C119" s="129" t="s">
        <v>340</v>
      </c>
      <c r="D119" s="129" t="s">
        <v>151</v>
      </c>
      <c r="E119" s="130" t="s">
        <v>1130</v>
      </c>
      <c r="F119" s="131" t="s">
        <v>1131</v>
      </c>
      <c r="G119" s="132" t="s">
        <v>1074</v>
      </c>
      <c r="H119" s="133">
        <v>1</v>
      </c>
      <c r="I119" s="134"/>
      <c r="J119" s="135">
        <f t="shared" si="2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2"/>
        <v>0</v>
      </c>
      <c r="Q119" s="138">
        <v>0</v>
      </c>
      <c r="R119" s="138">
        <f t="shared" si="23"/>
        <v>0</v>
      </c>
      <c r="S119" s="138">
        <v>0</v>
      </c>
      <c r="T119" s="138">
        <f t="shared" si="24"/>
        <v>0</v>
      </c>
      <c r="U119" s="329" t="s">
        <v>19</v>
      </c>
      <c r="V119" s="1" t="str">
        <f t="shared" si="0"/>
        <v/>
      </c>
      <c r="AR119" s="140" t="s">
        <v>156</v>
      </c>
      <c r="AT119" s="140" t="s">
        <v>151</v>
      </c>
      <c r="AU119" s="140" t="s">
        <v>82</v>
      </c>
      <c r="AY119" s="18" t="s">
        <v>148</v>
      </c>
      <c r="BE119" s="141">
        <f t="shared" si="25"/>
        <v>0</v>
      </c>
      <c r="BF119" s="141">
        <f t="shared" si="26"/>
        <v>0</v>
      </c>
      <c r="BG119" s="141">
        <f t="shared" si="27"/>
        <v>0</v>
      </c>
      <c r="BH119" s="141">
        <f t="shared" si="28"/>
        <v>0</v>
      </c>
      <c r="BI119" s="141">
        <f t="shared" si="29"/>
        <v>0</v>
      </c>
      <c r="BJ119" s="18" t="s">
        <v>88</v>
      </c>
      <c r="BK119" s="141">
        <f t="shared" si="30"/>
        <v>0</v>
      </c>
      <c r="BL119" s="18" t="s">
        <v>156</v>
      </c>
      <c r="BM119" s="140" t="s">
        <v>525</v>
      </c>
    </row>
    <row r="120" spans="2:65" s="1" customFormat="1" ht="16.5" customHeight="1" x14ac:dyDescent="0.2">
      <c r="B120" s="33"/>
      <c r="C120" s="129" t="s">
        <v>349</v>
      </c>
      <c r="D120" s="129" t="s">
        <v>151</v>
      </c>
      <c r="E120" s="130" t="s">
        <v>1132</v>
      </c>
      <c r="F120" s="131" t="s">
        <v>1133</v>
      </c>
      <c r="G120" s="132" t="s">
        <v>1074</v>
      </c>
      <c r="H120" s="133">
        <v>2</v>
      </c>
      <c r="I120" s="134"/>
      <c r="J120" s="135">
        <f t="shared" si="2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2"/>
        <v>0</v>
      </c>
      <c r="Q120" s="138">
        <v>0</v>
      </c>
      <c r="R120" s="138">
        <f t="shared" si="23"/>
        <v>0</v>
      </c>
      <c r="S120" s="138">
        <v>0</v>
      </c>
      <c r="T120" s="138">
        <f t="shared" si="24"/>
        <v>0</v>
      </c>
      <c r="U120" s="329" t="s">
        <v>19</v>
      </c>
      <c r="V120" s="1" t="str">
        <f t="shared" si="0"/>
        <v/>
      </c>
      <c r="AR120" s="140" t="s">
        <v>156</v>
      </c>
      <c r="AT120" s="140" t="s">
        <v>151</v>
      </c>
      <c r="AU120" s="140" t="s">
        <v>82</v>
      </c>
      <c r="AY120" s="18" t="s">
        <v>148</v>
      </c>
      <c r="BE120" s="141">
        <f t="shared" si="25"/>
        <v>0</v>
      </c>
      <c r="BF120" s="141">
        <f t="shared" si="26"/>
        <v>0</v>
      </c>
      <c r="BG120" s="141">
        <f t="shared" si="27"/>
        <v>0</v>
      </c>
      <c r="BH120" s="141">
        <f t="shared" si="28"/>
        <v>0</v>
      </c>
      <c r="BI120" s="141">
        <f t="shared" si="29"/>
        <v>0</v>
      </c>
      <c r="BJ120" s="18" t="s">
        <v>88</v>
      </c>
      <c r="BK120" s="141">
        <f t="shared" si="30"/>
        <v>0</v>
      </c>
      <c r="BL120" s="18" t="s">
        <v>156</v>
      </c>
      <c r="BM120" s="140" t="s">
        <v>537</v>
      </c>
    </row>
    <row r="121" spans="2:65" s="1" customFormat="1" ht="16.5" customHeight="1" x14ac:dyDescent="0.2">
      <c r="B121" s="33"/>
      <c r="C121" s="129" t="s">
        <v>354</v>
      </c>
      <c r="D121" s="129" t="s">
        <v>151</v>
      </c>
      <c r="E121" s="130" t="s">
        <v>1134</v>
      </c>
      <c r="F121" s="131" t="s">
        <v>1135</v>
      </c>
      <c r="G121" s="132" t="s">
        <v>1074</v>
      </c>
      <c r="H121" s="133">
        <v>1</v>
      </c>
      <c r="I121" s="134"/>
      <c r="J121" s="135">
        <f t="shared" si="2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2"/>
        <v>0</v>
      </c>
      <c r="Q121" s="138">
        <v>0</v>
      </c>
      <c r="R121" s="138">
        <f t="shared" si="23"/>
        <v>0</v>
      </c>
      <c r="S121" s="138">
        <v>0</v>
      </c>
      <c r="T121" s="138">
        <f t="shared" si="24"/>
        <v>0</v>
      </c>
      <c r="U121" s="329" t="s">
        <v>19</v>
      </c>
      <c r="V121" s="1" t="str">
        <f t="shared" si="0"/>
        <v/>
      </c>
      <c r="AR121" s="140" t="s">
        <v>156</v>
      </c>
      <c r="AT121" s="140" t="s">
        <v>151</v>
      </c>
      <c r="AU121" s="140" t="s">
        <v>82</v>
      </c>
      <c r="AY121" s="18" t="s">
        <v>148</v>
      </c>
      <c r="BE121" s="141">
        <f t="shared" si="25"/>
        <v>0</v>
      </c>
      <c r="BF121" s="141">
        <f t="shared" si="26"/>
        <v>0</v>
      </c>
      <c r="BG121" s="141">
        <f t="shared" si="27"/>
        <v>0</v>
      </c>
      <c r="BH121" s="141">
        <f t="shared" si="28"/>
        <v>0</v>
      </c>
      <c r="BI121" s="141">
        <f t="shared" si="29"/>
        <v>0</v>
      </c>
      <c r="BJ121" s="18" t="s">
        <v>88</v>
      </c>
      <c r="BK121" s="141">
        <f t="shared" si="30"/>
        <v>0</v>
      </c>
      <c r="BL121" s="18" t="s">
        <v>156</v>
      </c>
      <c r="BM121" s="140" t="s">
        <v>551</v>
      </c>
    </row>
    <row r="122" spans="2:65" s="1" customFormat="1" ht="21.75" customHeight="1" x14ac:dyDescent="0.2">
      <c r="B122" s="33"/>
      <c r="C122" s="129" t="s">
        <v>358</v>
      </c>
      <c r="D122" s="129" t="s">
        <v>151</v>
      </c>
      <c r="E122" s="130" t="s">
        <v>1136</v>
      </c>
      <c r="F122" s="131" t="s">
        <v>1137</v>
      </c>
      <c r="G122" s="132" t="s">
        <v>1074</v>
      </c>
      <c r="H122" s="133">
        <v>1</v>
      </c>
      <c r="I122" s="134"/>
      <c r="J122" s="135">
        <f t="shared" si="2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2"/>
        <v>0</v>
      </c>
      <c r="Q122" s="138">
        <v>0</v>
      </c>
      <c r="R122" s="138">
        <f t="shared" si="23"/>
        <v>0</v>
      </c>
      <c r="S122" s="138">
        <v>0</v>
      </c>
      <c r="T122" s="138">
        <f t="shared" si="24"/>
        <v>0</v>
      </c>
      <c r="U122" s="329" t="s">
        <v>19</v>
      </c>
      <c r="V122" s="1" t="str">
        <f t="shared" si="0"/>
        <v/>
      </c>
      <c r="AR122" s="140" t="s">
        <v>156</v>
      </c>
      <c r="AT122" s="140" t="s">
        <v>151</v>
      </c>
      <c r="AU122" s="140" t="s">
        <v>82</v>
      </c>
      <c r="AY122" s="18" t="s">
        <v>148</v>
      </c>
      <c r="BE122" s="141">
        <f t="shared" si="25"/>
        <v>0</v>
      </c>
      <c r="BF122" s="141">
        <f t="shared" si="26"/>
        <v>0</v>
      </c>
      <c r="BG122" s="141">
        <f t="shared" si="27"/>
        <v>0</v>
      </c>
      <c r="BH122" s="141">
        <f t="shared" si="28"/>
        <v>0</v>
      </c>
      <c r="BI122" s="141">
        <f t="shared" si="29"/>
        <v>0</v>
      </c>
      <c r="BJ122" s="18" t="s">
        <v>88</v>
      </c>
      <c r="BK122" s="141">
        <f t="shared" si="30"/>
        <v>0</v>
      </c>
      <c r="BL122" s="18" t="s">
        <v>156</v>
      </c>
      <c r="BM122" s="140" t="s">
        <v>561</v>
      </c>
    </row>
    <row r="123" spans="2:65" s="11" customFormat="1" ht="25.9" customHeight="1" x14ac:dyDescent="0.2">
      <c r="B123" s="117"/>
      <c r="D123" s="118" t="s">
        <v>74</v>
      </c>
      <c r="E123" s="119" t="s">
        <v>1138</v>
      </c>
      <c r="F123" s="119" t="s">
        <v>1139</v>
      </c>
      <c r="I123" s="120"/>
      <c r="J123" s="121">
        <f>BK123</f>
        <v>0</v>
      </c>
      <c r="L123" s="117"/>
      <c r="M123" s="122"/>
      <c r="P123" s="123">
        <f>SUM(P124:P125)</f>
        <v>0</v>
      </c>
      <c r="R123" s="123">
        <f>SUM(R124:R125)</f>
        <v>0</v>
      </c>
      <c r="T123" s="123">
        <f>SUM(T124:T125)</f>
        <v>0</v>
      </c>
      <c r="U123" s="328"/>
      <c r="V123" s="1" t="str">
        <f t="shared" si="0"/>
        <v/>
      </c>
      <c r="AR123" s="118" t="s">
        <v>82</v>
      </c>
      <c r="AT123" s="125" t="s">
        <v>74</v>
      </c>
      <c r="AU123" s="125" t="s">
        <v>75</v>
      </c>
      <c r="AY123" s="118" t="s">
        <v>148</v>
      </c>
      <c r="BK123" s="126">
        <f>SUM(BK124:BK125)</f>
        <v>0</v>
      </c>
    </row>
    <row r="124" spans="2:65" s="1" customFormat="1" ht="24.2" customHeight="1" x14ac:dyDescent="0.2">
      <c r="B124" s="33"/>
      <c r="C124" s="129" t="s">
        <v>364</v>
      </c>
      <c r="D124" s="129" t="s">
        <v>151</v>
      </c>
      <c r="E124" s="130" t="s">
        <v>1140</v>
      </c>
      <c r="F124" s="131" t="s">
        <v>1141</v>
      </c>
      <c r="G124" s="132" t="s">
        <v>1142</v>
      </c>
      <c r="H124" s="133">
        <v>20</v>
      </c>
      <c r="I124" s="134"/>
      <c r="J124" s="135">
        <f>ROUND(I124*H124,2)</f>
        <v>0</v>
      </c>
      <c r="K124" s="131" t="s">
        <v>19</v>
      </c>
      <c r="L124" s="33"/>
      <c r="M124" s="136" t="s">
        <v>19</v>
      </c>
      <c r="N124" s="137" t="s">
        <v>47</v>
      </c>
      <c r="P124" s="138">
        <f>O124*H124</f>
        <v>0</v>
      </c>
      <c r="Q124" s="138">
        <v>0</v>
      </c>
      <c r="R124" s="138">
        <f>Q124*H124</f>
        <v>0</v>
      </c>
      <c r="S124" s="138">
        <v>0</v>
      </c>
      <c r="T124" s="138">
        <f>S124*H124</f>
        <v>0</v>
      </c>
      <c r="U124" s="329" t="s">
        <v>19</v>
      </c>
      <c r="V124" s="1" t="str">
        <f t="shared" si="0"/>
        <v/>
      </c>
      <c r="AR124" s="140" t="s">
        <v>156</v>
      </c>
      <c r="AT124" s="140" t="s">
        <v>151</v>
      </c>
      <c r="AU124" s="140" t="s">
        <v>82</v>
      </c>
      <c r="AY124" s="18" t="s">
        <v>148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88</v>
      </c>
      <c r="BK124" s="141">
        <f>ROUND(I124*H124,2)</f>
        <v>0</v>
      </c>
      <c r="BL124" s="18" t="s">
        <v>156</v>
      </c>
      <c r="BM124" s="140" t="s">
        <v>572</v>
      </c>
    </row>
    <row r="125" spans="2:65" s="1" customFormat="1" ht="16.5" customHeight="1" x14ac:dyDescent="0.2">
      <c r="B125" s="33"/>
      <c r="C125" s="129" t="s">
        <v>372</v>
      </c>
      <c r="D125" s="129" t="s">
        <v>151</v>
      </c>
      <c r="E125" s="130" t="s">
        <v>1143</v>
      </c>
      <c r="F125" s="131" t="s">
        <v>1144</v>
      </c>
      <c r="G125" s="132" t="s">
        <v>1142</v>
      </c>
      <c r="H125" s="133">
        <v>10.6</v>
      </c>
      <c r="I125" s="134"/>
      <c r="J125" s="135">
        <f>ROUND(I125*H125,2)</f>
        <v>0</v>
      </c>
      <c r="K125" s="131" t="s">
        <v>19</v>
      </c>
      <c r="L125" s="33"/>
      <c r="M125" s="185" t="s">
        <v>19</v>
      </c>
      <c r="N125" s="186" t="s">
        <v>47</v>
      </c>
      <c r="O125" s="183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7">
        <f>S125*H125</f>
        <v>0</v>
      </c>
      <c r="U125" s="336" t="s">
        <v>19</v>
      </c>
      <c r="V125" s="1" t="str">
        <f t="shared" si="0"/>
        <v/>
      </c>
      <c r="AR125" s="140" t="s">
        <v>156</v>
      </c>
      <c r="AT125" s="140" t="s">
        <v>151</v>
      </c>
      <c r="AU125" s="140" t="s">
        <v>82</v>
      </c>
      <c r="AY125" s="18" t="s">
        <v>148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88</v>
      </c>
      <c r="BK125" s="141">
        <f>ROUND(I125*H125,2)</f>
        <v>0</v>
      </c>
      <c r="BL125" s="18" t="s">
        <v>156</v>
      </c>
      <c r="BM125" s="140" t="s">
        <v>581</v>
      </c>
    </row>
    <row r="126" spans="2:65" s="1" customFormat="1" ht="6.95" customHeight="1" x14ac:dyDescent="0.2"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33"/>
    </row>
  </sheetData>
  <sheetProtection algorithmName="SHA-512" hashValue="wor4MN/mdd33IWkz8nLlPGyDaHxzVQlHVWE9FWN9cfPcwVYJohANeC7LF74FceWQJDJRwDMNzGQaxnHSts7Q/g==" saltValue="C1pvy76x/2kJ4BwXGRHyqg==" spinCount="100000" sheet="1" objects="1" scenarios="1" formatColumns="0" formatRows="0" autoFilter="0"/>
  <autoFilter ref="C88:K125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3"/>
  <sheetViews>
    <sheetView showGridLines="0" workbookViewId="0">
      <selection activeCell="X99" sqref="X99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103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Stroupežnického 2324/26, 15000 Praha 5, b.j.č. 2324/21 -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104</v>
      </c>
      <c r="L8" s="21"/>
    </row>
    <row r="9" spans="2:46" s="1" customFormat="1" ht="16.5" customHeight="1" x14ac:dyDescent="0.2">
      <c r="B9" s="33"/>
      <c r="E9" s="314" t="s">
        <v>105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106</v>
      </c>
      <c r="L10" s="33"/>
    </row>
    <row r="11" spans="2:46" s="1" customFormat="1" ht="16.5" customHeight="1" x14ac:dyDescent="0.2">
      <c r="B11" s="33"/>
      <c r="E11" s="273" t="s">
        <v>1145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ROUND((SUM(BE89:BE112)),  2)</f>
        <v>0</v>
      </c>
      <c r="I35" s="92">
        <v>0.21</v>
      </c>
      <c r="J35" s="82">
        <f>ROUND(((SUM(BE89:BE112))*I35),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ROUND((SUM(BF89:BF112)),  2)</f>
        <v>0</v>
      </c>
      <c r="I36" s="92">
        <v>0.12</v>
      </c>
      <c r="J36" s="82">
        <f>ROUND(((SUM(BF89:BF112))*I36),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ROUND((SUM(BG89:BG112)),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ROUND((SUM(BH89:BH112)),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ROUND((SUM(BI89:BI112)),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108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Stroupežnického 2324/26, 15000 Praha 5, b.j.č. 2324/21 -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104</v>
      </c>
      <c r="L51" s="21"/>
    </row>
    <row r="52" spans="2:47" s="1" customFormat="1" ht="16.5" customHeight="1" x14ac:dyDescent="0.2">
      <c r="B52" s="33"/>
      <c r="E52" s="314" t="s">
        <v>105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106</v>
      </c>
      <c r="L53" s="33"/>
    </row>
    <row r="54" spans="2:47" s="1" customFormat="1" ht="16.5" customHeight="1" x14ac:dyDescent="0.2">
      <c r="B54" s="33"/>
      <c r="E54" s="273" t="str">
        <f>E11</f>
        <v>ÚT - Vytápění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Stroupežnického 2324/26, 15000 Praha 5</v>
      </c>
      <c r="I56" s="28" t="s">
        <v>23</v>
      </c>
      <c r="J56" s="50" t="str">
        <f>IF(J14="","",J14)</f>
        <v>2. 5. 2024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109</v>
      </c>
      <c r="D61" s="93"/>
      <c r="E61" s="93"/>
      <c r="F61" s="93"/>
      <c r="G61" s="93"/>
      <c r="H61" s="93"/>
      <c r="I61" s="93"/>
      <c r="J61" s="100" t="s">
        <v>110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111</v>
      </c>
    </row>
    <row r="64" spans="2:47" s="8" customFormat="1" ht="24.95" customHeight="1" x14ac:dyDescent="0.2">
      <c r="B64" s="102"/>
      <c r="D64" s="103" t="s">
        <v>1146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1147</v>
      </c>
      <c r="E65" s="104"/>
      <c r="F65" s="104"/>
      <c r="G65" s="104"/>
      <c r="H65" s="104"/>
      <c r="I65" s="104"/>
      <c r="J65" s="105">
        <f>J99</f>
        <v>0</v>
      </c>
      <c r="L65" s="102"/>
    </row>
    <row r="66" spans="2:12" s="8" customFormat="1" ht="24.95" customHeight="1" x14ac:dyDescent="0.2">
      <c r="B66" s="102"/>
      <c r="D66" s="103" t="s">
        <v>1148</v>
      </c>
      <c r="E66" s="104"/>
      <c r="F66" s="104"/>
      <c r="G66" s="104"/>
      <c r="H66" s="104"/>
      <c r="I66" s="104"/>
      <c r="J66" s="105">
        <f>J102</f>
        <v>0</v>
      </c>
      <c r="L66" s="102"/>
    </row>
    <row r="67" spans="2:12" s="8" customFormat="1" ht="24.95" customHeight="1" x14ac:dyDescent="0.2">
      <c r="B67" s="102"/>
      <c r="D67" s="103" t="s">
        <v>1149</v>
      </c>
      <c r="E67" s="104"/>
      <c r="F67" s="104"/>
      <c r="G67" s="104"/>
      <c r="H67" s="104"/>
      <c r="I67" s="104"/>
      <c r="J67" s="105">
        <f>J104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132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4" t="str">
        <f>E7</f>
        <v>Rekonstrukce bytových jednotek MČ Stroupežnického 2324/26, 15000 Praha 5, b.j.č. 2324/21 - revize 3</v>
      </c>
      <c r="F77" s="315"/>
      <c r="G77" s="315"/>
      <c r="H77" s="315"/>
      <c r="L77" s="33"/>
    </row>
    <row r="78" spans="2:12" ht="12" customHeight="1" x14ac:dyDescent="0.2">
      <c r="B78" s="21"/>
      <c r="C78" s="28" t="s">
        <v>104</v>
      </c>
      <c r="L78" s="21"/>
    </row>
    <row r="79" spans="2:12" s="1" customFormat="1" ht="16.5" customHeight="1" x14ac:dyDescent="0.2">
      <c r="B79" s="33"/>
      <c r="E79" s="314" t="s">
        <v>105</v>
      </c>
      <c r="F79" s="316"/>
      <c r="G79" s="316"/>
      <c r="H79" s="316"/>
      <c r="L79" s="33"/>
    </row>
    <row r="80" spans="2:12" s="1" customFormat="1" ht="12" customHeight="1" x14ac:dyDescent="0.2">
      <c r="B80" s="33"/>
      <c r="C80" s="28" t="s">
        <v>106</v>
      </c>
      <c r="L80" s="33"/>
    </row>
    <row r="81" spans="2:65" s="1" customFormat="1" ht="16.5" customHeight="1" x14ac:dyDescent="0.2">
      <c r="B81" s="33"/>
      <c r="E81" s="273" t="str">
        <f>E11</f>
        <v>ÚT - Vytápění</v>
      </c>
      <c r="F81" s="316"/>
      <c r="G81" s="316"/>
      <c r="H81" s="316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Stroupežnického 2324/26, 15000 Praha 5</v>
      </c>
      <c r="I83" s="28" t="s">
        <v>23</v>
      </c>
      <c r="J83" s="50" t="str">
        <f>IF(J14="","",J14)</f>
        <v>2. 5. 2024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133</v>
      </c>
      <c r="D88" s="112" t="s">
        <v>60</v>
      </c>
      <c r="E88" s="112" t="s">
        <v>56</v>
      </c>
      <c r="F88" s="112" t="s">
        <v>57</v>
      </c>
      <c r="G88" s="112" t="s">
        <v>134</v>
      </c>
      <c r="H88" s="112" t="s">
        <v>135</v>
      </c>
      <c r="I88" s="112" t="s">
        <v>136</v>
      </c>
      <c r="J88" s="112" t="s">
        <v>110</v>
      </c>
      <c r="K88" s="113" t="s">
        <v>137</v>
      </c>
      <c r="L88" s="110"/>
      <c r="M88" s="56" t="s">
        <v>19</v>
      </c>
      <c r="N88" s="57" t="s">
        <v>45</v>
      </c>
      <c r="O88" s="57" t="s">
        <v>138</v>
      </c>
      <c r="P88" s="57" t="s">
        <v>139</v>
      </c>
      <c r="Q88" s="57" t="s">
        <v>140</v>
      </c>
      <c r="R88" s="57" t="s">
        <v>141</v>
      </c>
      <c r="S88" s="57" t="s">
        <v>142</v>
      </c>
      <c r="T88" s="57" t="s">
        <v>143</v>
      </c>
      <c r="U88" s="326" t="s">
        <v>1495</v>
      </c>
    </row>
    <row r="89" spans="2:65" s="1" customFormat="1" ht="22.9" customHeight="1" x14ac:dyDescent="0.25">
      <c r="B89" s="33"/>
      <c r="C89" s="61" t="s">
        <v>145</v>
      </c>
      <c r="J89" s="114">
        <f>BK89</f>
        <v>0</v>
      </c>
      <c r="L89" s="33"/>
      <c r="M89" s="59"/>
      <c r="N89" s="51"/>
      <c r="O89" s="51"/>
      <c r="P89" s="115">
        <f>P90+P99+P102+P104</f>
        <v>0</v>
      </c>
      <c r="Q89" s="51"/>
      <c r="R89" s="115">
        <f>R90+R99+R102+R104</f>
        <v>0</v>
      </c>
      <c r="S89" s="51"/>
      <c r="T89" s="115">
        <f>T90+T99+T102+T104</f>
        <v>0</v>
      </c>
      <c r="U89" s="327">
        <f>SUM(V89:V666)</f>
        <v>0</v>
      </c>
      <c r="AT89" s="18" t="s">
        <v>74</v>
      </c>
      <c r="AU89" s="18" t="s">
        <v>111</v>
      </c>
      <c r="BK89" s="116">
        <f>BK90+BK99+BK102+BK104</f>
        <v>0</v>
      </c>
    </row>
    <row r="90" spans="2:65" s="11" customFormat="1" ht="25.9" customHeight="1" x14ac:dyDescent="0.2">
      <c r="B90" s="117"/>
      <c r="D90" s="118" t="s">
        <v>74</v>
      </c>
      <c r="E90" s="119" t="s">
        <v>1070</v>
      </c>
      <c r="F90" s="119" t="s">
        <v>1150</v>
      </c>
      <c r="I90" s="120"/>
      <c r="J90" s="121">
        <f>BK90</f>
        <v>0</v>
      </c>
      <c r="L90" s="117"/>
      <c r="M90" s="122"/>
      <c r="P90" s="123">
        <f>SUM(P91:P98)</f>
        <v>0</v>
      </c>
      <c r="R90" s="123">
        <f>SUM(R91:R98)</f>
        <v>0</v>
      </c>
      <c r="T90" s="123">
        <f>SUM(T91:T98)</f>
        <v>0</v>
      </c>
      <c r="U90" s="328"/>
      <c r="V90" s="1" t="str">
        <f t="shared" ref="V90:V112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148</v>
      </c>
      <c r="BK90" s="126">
        <f>SUM(BK91:BK98)</f>
        <v>0</v>
      </c>
    </row>
    <row r="91" spans="2:65" s="1" customFormat="1" ht="16.5" customHeight="1" x14ac:dyDescent="0.2">
      <c r="B91" s="33"/>
      <c r="C91" s="129" t="s">
        <v>82</v>
      </c>
      <c r="D91" s="129" t="s">
        <v>151</v>
      </c>
      <c r="E91" s="130" t="s">
        <v>1151</v>
      </c>
      <c r="F91" s="131" t="s">
        <v>1152</v>
      </c>
      <c r="G91" s="132" t="s">
        <v>1074</v>
      </c>
      <c r="H91" s="133">
        <v>1</v>
      </c>
      <c r="I91" s="134"/>
      <c r="J91" s="135">
        <f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329" t="s">
        <v>229</v>
      </c>
      <c r="V91" s="1">
        <f t="shared" si="0"/>
        <v>0</v>
      </c>
      <c r="AR91" s="140" t="s">
        <v>156</v>
      </c>
      <c r="AT91" s="140" t="s">
        <v>151</v>
      </c>
      <c r="AU91" s="140" t="s">
        <v>82</v>
      </c>
      <c r="AY91" s="18" t="s">
        <v>148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156</v>
      </c>
      <c r="BM91" s="140" t="s">
        <v>88</v>
      </c>
    </row>
    <row r="92" spans="2:65" s="1" customFormat="1" ht="19.5" x14ac:dyDescent="0.2">
      <c r="B92" s="33"/>
      <c r="D92" s="147" t="s">
        <v>238</v>
      </c>
      <c r="F92" s="164" t="s">
        <v>1153</v>
      </c>
      <c r="I92" s="144"/>
      <c r="L92" s="33"/>
      <c r="M92" s="145"/>
      <c r="U92" s="330"/>
      <c r="V92" s="1" t="str">
        <f t="shared" si="0"/>
        <v/>
      </c>
      <c r="AT92" s="18" t="s">
        <v>238</v>
      </c>
      <c r="AU92" s="18" t="s">
        <v>82</v>
      </c>
    </row>
    <row r="93" spans="2:65" s="1" customFormat="1" ht="16.5" customHeight="1" x14ac:dyDescent="0.2">
      <c r="B93" s="33"/>
      <c r="C93" s="129" t="s">
        <v>88</v>
      </c>
      <c r="D93" s="129" t="s">
        <v>151</v>
      </c>
      <c r="E93" s="130" t="s">
        <v>1154</v>
      </c>
      <c r="F93" s="131" t="s">
        <v>1155</v>
      </c>
      <c r="G93" s="132" t="s">
        <v>1074</v>
      </c>
      <c r="H93" s="133">
        <v>1</v>
      </c>
      <c r="I93" s="134"/>
      <c r="J93" s="135">
        <f>ROUND(I93*H93,2)</f>
        <v>0</v>
      </c>
      <c r="K93" s="131" t="s">
        <v>19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329" t="s">
        <v>229</v>
      </c>
      <c r="V93" s="1">
        <f t="shared" si="0"/>
        <v>0</v>
      </c>
      <c r="AR93" s="140" t="s">
        <v>156</v>
      </c>
      <c r="AT93" s="140" t="s">
        <v>151</v>
      </c>
      <c r="AU93" s="140" t="s">
        <v>82</v>
      </c>
      <c r="AY93" s="18" t="s">
        <v>148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156</v>
      </c>
      <c r="BM93" s="140" t="s">
        <v>156</v>
      </c>
    </row>
    <row r="94" spans="2:65" s="1" customFormat="1" ht="19.5" x14ac:dyDescent="0.2">
      <c r="B94" s="33"/>
      <c r="D94" s="147" t="s">
        <v>238</v>
      </c>
      <c r="F94" s="164" t="s">
        <v>1153</v>
      </c>
      <c r="I94" s="144"/>
      <c r="L94" s="33"/>
      <c r="M94" s="145"/>
      <c r="U94" s="330"/>
      <c r="V94" s="1" t="str">
        <f t="shared" si="0"/>
        <v/>
      </c>
      <c r="AT94" s="18" t="s">
        <v>238</v>
      </c>
      <c r="AU94" s="18" t="s">
        <v>82</v>
      </c>
    </row>
    <row r="95" spans="2:65" s="1" customFormat="1" ht="16.5" customHeight="1" x14ac:dyDescent="0.2">
      <c r="B95" s="33"/>
      <c r="C95" s="129" t="s">
        <v>149</v>
      </c>
      <c r="D95" s="129" t="s">
        <v>151</v>
      </c>
      <c r="E95" s="130" t="s">
        <v>1156</v>
      </c>
      <c r="F95" s="131" t="s">
        <v>1157</v>
      </c>
      <c r="G95" s="132" t="s">
        <v>1074</v>
      </c>
      <c r="H95" s="133">
        <v>2</v>
      </c>
      <c r="I95" s="134"/>
      <c r="J95" s="135">
        <f>ROUND(I95*H95,2)</f>
        <v>0</v>
      </c>
      <c r="K95" s="131" t="s">
        <v>19</v>
      </c>
      <c r="L95" s="33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8">
        <f>S95*H95</f>
        <v>0</v>
      </c>
      <c r="U95" s="329" t="s">
        <v>229</v>
      </c>
      <c r="V95" s="1">
        <f t="shared" si="0"/>
        <v>0</v>
      </c>
      <c r="AR95" s="140" t="s">
        <v>156</v>
      </c>
      <c r="AT95" s="140" t="s">
        <v>151</v>
      </c>
      <c r="AU95" s="140" t="s">
        <v>82</v>
      </c>
      <c r="AY95" s="18" t="s">
        <v>148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88</v>
      </c>
      <c r="BK95" s="141">
        <f>ROUND(I95*H95,2)</f>
        <v>0</v>
      </c>
      <c r="BL95" s="18" t="s">
        <v>156</v>
      </c>
      <c r="BM95" s="140" t="s">
        <v>186</v>
      </c>
    </row>
    <row r="96" spans="2:65" s="1" customFormat="1" ht="16.5" customHeight="1" x14ac:dyDescent="0.2">
      <c r="B96" s="33"/>
      <c r="C96" s="129" t="s">
        <v>156</v>
      </c>
      <c r="D96" s="129" t="s">
        <v>151</v>
      </c>
      <c r="E96" s="130" t="s">
        <v>1158</v>
      </c>
      <c r="F96" s="131" t="s">
        <v>1159</v>
      </c>
      <c r="G96" s="132" t="s">
        <v>1074</v>
      </c>
      <c r="H96" s="133">
        <v>2</v>
      </c>
      <c r="I96" s="134"/>
      <c r="J96" s="135">
        <f>ROUND(I96*H96,2)</f>
        <v>0</v>
      </c>
      <c r="K96" s="131" t="s">
        <v>19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329" t="s">
        <v>229</v>
      </c>
      <c r="V96" s="1">
        <f t="shared" si="0"/>
        <v>0</v>
      </c>
      <c r="AR96" s="140" t="s">
        <v>156</v>
      </c>
      <c r="AT96" s="140" t="s">
        <v>151</v>
      </c>
      <c r="AU96" s="140" t="s">
        <v>82</v>
      </c>
      <c r="AY96" s="18" t="s">
        <v>148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156</v>
      </c>
      <c r="BM96" s="140" t="s">
        <v>197</v>
      </c>
    </row>
    <row r="97" spans="2:65" s="1" customFormat="1" ht="16.5" customHeight="1" x14ac:dyDescent="0.2">
      <c r="B97" s="33"/>
      <c r="C97" s="129" t="s">
        <v>180</v>
      </c>
      <c r="D97" s="129" t="s">
        <v>151</v>
      </c>
      <c r="E97" s="130" t="s">
        <v>1160</v>
      </c>
      <c r="F97" s="131" t="s">
        <v>1161</v>
      </c>
      <c r="G97" s="132" t="s">
        <v>1074</v>
      </c>
      <c r="H97" s="133">
        <v>2</v>
      </c>
      <c r="I97" s="134"/>
      <c r="J97" s="135">
        <f>ROUND(I97*H97,2)</f>
        <v>0</v>
      </c>
      <c r="K97" s="131" t="s">
        <v>19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329" t="s">
        <v>229</v>
      </c>
      <c r="V97" s="1">
        <f t="shared" si="0"/>
        <v>0</v>
      </c>
      <c r="AR97" s="140" t="s">
        <v>156</v>
      </c>
      <c r="AT97" s="140" t="s">
        <v>151</v>
      </c>
      <c r="AU97" s="140" t="s">
        <v>82</v>
      </c>
      <c r="AY97" s="18" t="s">
        <v>148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156</v>
      </c>
      <c r="BM97" s="140" t="s">
        <v>212</v>
      </c>
    </row>
    <row r="98" spans="2:65" s="1" customFormat="1" ht="19.5" x14ac:dyDescent="0.2">
      <c r="B98" s="33"/>
      <c r="D98" s="147" t="s">
        <v>238</v>
      </c>
      <c r="F98" s="164" t="s">
        <v>1162</v>
      </c>
      <c r="I98" s="144"/>
      <c r="L98" s="33"/>
      <c r="M98" s="145"/>
      <c r="U98" s="330"/>
      <c r="V98" s="1" t="str">
        <f t="shared" si="0"/>
        <v/>
      </c>
      <c r="AT98" s="18" t="s">
        <v>238</v>
      </c>
      <c r="AU98" s="18" t="s">
        <v>82</v>
      </c>
    </row>
    <row r="99" spans="2:65" s="11" customFormat="1" ht="25.9" customHeight="1" x14ac:dyDescent="0.2">
      <c r="B99" s="117"/>
      <c r="D99" s="118" t="s">
        <v>74</v>
      </c>
      <c r="E99" s="119" t="s">
        <v>1092</v>
      </c>
      <c r="F99" s="119" t="s">
        <v>1163</v>
      </c>
      <c r="I99" s="120"/>
      <c r="J99" s="121">
        <f>BK99</f>
        <v>0</v>
      </c>
      <c r="L99" s="117"/>
      <c r="M99" s="122"/>
      <c r="P99" s="123">
        <f>SUM(P100:P101)</f>
        <v>0</v>
      </c>
      <c r="R99" s="123">
        <f>SUM(R100:R101)</f>
        <v>0</v>
      </c>
      <c r="T99" s="123">
        <f>SUM(T100:T101)</f>
        <v>0</v>
      </c>
      <c r="U99" s="328"/>
      <c r="V99" s="1" t="str">
        <f t="shared" si="0"/>
        <v/>
      </c>
      <c r="AR99" s="118" t="s">
        <v>82</v>
      </c>
      <c r="AT99" s="125" t="s">
        <v>74</v>
      </c>
      <c r="AU99" s="125" t="s">
        <v>75</v>
      </c>
      <c r="AY99" s="118" t="s">
        <v>148</v>
      </c>
      <c r="BK99" s="126">
        <f>SUM(BK100:BK101)</f>
        <v>0</v>
      </c>
    </row>
    <row r="100" spans="2:65" s="1" customFormat="1" ht="16.5" customHeight="1" x14ac:dyDescent="0.2">
      <c r="B100" s="33"/>
      <c r="C100" s="129" t="s">
        <v>186</v>
      </c>
      <c r="D100" s="129" t="s">
        <v>151</v>
      </c>
      <c r="E100" s="130" t="s">
        <v>1164</v>
      </c>
      <c r="F100" s="131" t="s">
        <v>1165</v>
      </c>
      <c r="G100" s="132" t="s">
        <v>1077</v>
      </c>
      <c r="H100" s="133">
        <v>5</v>
      </c>
      <c r="I100" s="134"/>
      <c r="J100" s="135">
        <f>ROUND(I100*H100,2)</f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>O100*H100</f>
        <v>0</v>
      </c>
      <c r="Q100" s="138">
        <v>0</v>
      </c>
      <c r="R100" s="138">
        <f>Q100*H100</f>
        <v>0</v>
      </c>
      <c r="S100" s="138">
        <v>0</v>
      </c>
      <c r="T100" s="138">
        <f>S100*H100</f>
        <v>0</v>
      </c>
      <c r="U100" s="329" t="s">
        <v>229</v>
      </c>
      <c r="V100" s="1">
        <f t="shared" si="0"/>
        <v>0</v>
      </c>
      <c r="AR100" s="140" t="s">
        <v>156</v>
      </c>
      <c r="AT100" s="140" t="s">
        <v>151</v>
      </c>
      <c r="AU100" s="140" t="s">
        <v>82</v>
      </c>
      <c r="AY100" s="18" t="s">
        <v>148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88</v>
      </c>
      <c r="BK100" s="141">
        <f>ROUND(I100*H100,2)</f>
        <v>0</v>
      </c>
      <c r="BL100" s="18" t="s">
        <v>156</v>
      </c>
      <c r="BM100" s="140" t="s">
        <v>8</v>
      </c>
    </row>
    <row r="101" spans="2:65" s="1" customFormat="1" ht="19.5" x14ac:dyDescent="0.2">
      <c r="B101" s="33"/>
      <c r="D101" s="147" t="s">
        <v>238</v>
      </c>
      <c r="F101" s="164" t="s">
        <v>1166</v>
      </c>
      <c r="I101" s="144"/>
      <c r="L101" s="33"/>
      <c r="M101" s="145"/>
      <c r="U101" s="330"/>
      <c r="V101" s="1" t="str">
        <f t="shared" si="0"/>
        <v/>
      </c>
      <c r="AT101" s="18" t="s">
        <v>238</v>
      </c>
      <c r="AU101" s="18" t="s">
        <v>82</v>
      </c>
    </row>
    <row r="102" spans="2:65" s="11" customFormat="1" ht="25.9" customHeight="1" x14ac:dyDescent="0.2">
      <c r="B102" s="117"/>
      <c r="D102" s="118" t="s">
        <v>74</v>
      </c>
      <c r="E102" s="119" t="s">
        <v>1108</v>
      </c>
      <c r="F102" s="119" t="s">
        <v>1167</v>
      </c>
      <c r="I102" s="120"/>
      <c r="J102" s="121">
        <f>BK102</f>
        <v>0</v>
      </c>
      <c r="L102" s="117"/>
      <c r="M102" s="122"/>
      <c r="P102" s="123">
        <f>P103</f>
        <v>0</v>
      </c>
      <c r="R102" s="123">
        <f>R103</f>
        <v>0</v>
      </c>
      <c r="T102" s="123">
        <f>T103</f>
        <v>0</v>
      </c>
      <c r="U102" s="328"/>
      <c r="V102" s="1" t="str">
        <f t="shared" si="0"/>
        <v/>
      </c>
      <c r="AR102" s="118" t="s">
        <v>82</v>
      </c>
      <c r="AT102" s="125" t="s">
        <v>74</v>
      </c>
      <c r="AU102" s="125" t="s">
        <v>75</v>
      </c>
      <c r="AY102" s="118" t="s">
        <v>148</v>
      </c>
      <c r="BK102" s="126">
        <f>BK103</f>
        <v>0</v>
      </c>
    </row>
    <row r="103" spans="2:65" s="1" customFormat="1" ht="16.5" customHeight="1" x14ac:dyDescent="0.2">
      <c r="B103" s="33"/>
      <c r="C103" s="129" t="s">
        <v>192</v>
      </c>
      <c r="D103" s="129" t="s">
        <v>151</v>
      </c>
      <c r="E103" s="130" t="s">
        <v>1168</v>
      </c>
      <c r="F103" s="131" t="s">
        <v>1169</v>
      </c>
      <c r="G103" s="132" t="s">
        <v>1077</v>
      </c>
      <c r="H103" s="133">
        <v>5</v>
      </c>
      <c r="I103" s="134"/>
      <c r="J103" s="135">
        <f>ROUND(I103*H103,2)</f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329" t="s">
        <v>229</v>
      </c>
      <c r="V103" s="1">
        <f t="shared" si="0"/>
        <v>0</v>
      </c>
      <c r="AR103" s="140" t="s">
        <v>156</v>
      </c>
      <c r="AT103" s="140" t="s">
        <v>151</v>
      </c>
      <c r="AU103" s="140" t="s">
        <v>82</v>
      </c>
      <c r="AY103" s="18" t="s">
        <v>148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156</v>
      </c>
      <c r="BM103" s="140" t="s">
        <v>242</v>
      </c>
    </row>
    <row r="104" spans="2:65" s="11" customFormat="1" ht="25.9" customHeight="1" x14ac:dyDescent="0.2">
      <c r="B104" s="117"/>
      <c r="D104" s="118" t="s">
        <v>74</v>
      </c>
      <c r="E104" s="119" t="s">
        <v>1138</v>
      </c>
      <c r="F104" s="119" t="s">
        <v>1170</v>
      </c>
      <c r="I104" s="120"/>
      <c r="J104" s="121">
        <f>BK104</f>
        <v>0</v>
      </c>
      <c r="L104" s="117"/>
      <c r="M104" s="122"/>
      <c r="P104" s="123">
        <f>SUM(P105:P112)</f>
        <v>0</v>
      </c>
      <c r="R104" s="123">
        <f>SUM(R105:R112)</f>
        <v>0</v>
      </c>
      <c r="T104" s="123">
        <f>SUM(T105:T112)</f>
        <v>0</v>
      </c>
      <c r="U104" s="328"/>
      <c r="V104" s="1" t="str">
        <f t="shared" si="0"/>
        <v/>
      </c>
      <c r="AR104" s="118" t="s">
        <v>82</v>
      </c>
      <c r="AT104" s="125" t="s">
        <v>74</v>
      </c>
      <c r="AU104" s="125" t="s">
        <v>75</v>
      </c>
      <c r="AY104" s="118" t="s">
        <v>148</v>
      </c>
      <c r="BK104" s="126">
        <f>SUM(BK105:BK112)</f>
        <v>0</v>
      </c>
    </row>
    <row r="105" spans="2:65" s="1" customFormat="1" ht="16.5" customHeight="1" x14ac:dyDescent="0.2">
      <c r="B105" s="33"/>
      <c r="C105" s="129" t="s">
        <v>197</v>
      </c>
      <c r="D105" s="129" t="s">
        <v>151</v>
      </c>
      <c r="E105" s="130" t="s">
        <v>1171</v>
      </c>
      <c r="F105" s="131" t="s">
        <v>1172</v>
      </c>
      <c r="G105" s="132" t="s">
        <v>1074</v>
      </c>
      <c r="H105" s="133">
        <v>3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329" t="s">
        <v>19</v>
      </c>
      <c r="V105" s="1" t="str">
        <f t="shared" si="0"/>
        <v/>
      </c>
      <c r="AR105" s="140" t="s">
        <v>156</v>
      </c>
      <c r="AT105" s="140" t="s">
        <v>151</v>
      </c>
      <c r="AU105" s="140" t="s">
        <v>82</v>
      </c>
      <c r="AY105" s="18" t="s">
        <v>148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156</v>
      </c>
      <c r="BM105" s="140" t="s">
        <v>255</v>
      </c>
    </row>
    <row r="106" spans="2:65" s="1" customFormat="1" ht="19.5" x14ac:dyDescent="0.2">
      <c r="B106" s="33"/>
      <c r="D106" s="147" t="s">
        <v>238</v>
      </c>
      <c r="F106" s="164" t="s">
        <v>1173</v>
      </c>
      <c r="I106" s="144"/>
      <c r="L106" s="33"/>
      <c r="M106" s="145"/>
      <c r="U106" s="330"/>
      <c r="V106" s="1" t="str">
        <f t="shared" si="0"/>
        <v/>
      </c>
      <c r="AT106" s="18" t="s">
        <v>238</v>
      </c>
      <c r="AU106" s="18" t="s">
        <v>82</v>
      </c>
    </row>
    <row r="107" spans="2:65" s="1" customFormat="1" ht="16.5" customHeight="1" x14ac:dyDescent="0.2">
      <c r="B107" s="33"/>
      <c r="C107" s="129" t="s">
        <v>207</v>
      </c>
      <c r="D107" s="129" t="s">
        <v>151</v>
      </c>
      <c r="E107" s="130" t="s">
        <v>1174</v>
      </c>
      <c r="F107" s="131" t="s">
        <v>1175</v>
      </c>
      <c r="G107" s="132" t="s">
        <v>1074</v>
      </c>
      <c r="H107" s="133">
        <v>3</v>
      </c>
      <c r="I107" s="134"/>
      <c r="J107" s="135">
        <f t="shared" ref="J107:J112" si="1">ROUND(I107*H107,2)</f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ref="P107:P112" si="2">O107*H107</f>
        <v>0</v>
      </c>
      <c r="Q107" s="138">
        <v>0</v>
      </c>
      <c r="R107" s="138">
        <f t="shared" ref="R107:R112" si="3">Q107*H107</f>
        <v>0</v>
      </c>
      <c r="S107" s="138">
        <v>0</v>
      </c>
      <c r="T107" s="138">
        <f t="shared" ref="T107:T112" si="4">S107*H107</f>
        <v>0</v>
      </c>
      <c r="U107" s="329" t="s">
        <v>19</v>
      </c>
      <c r="V107" s="1" t="str">
        <f t="shared" si="0"/>
        <v/>
      </c>
      <c r="AR107" s="140" t="s">
        <v>156</v>
      </c>
      <c r="AT107" s="140" t="s">
        <v>151</v>
      </c>
      <c r="AU107" s="140" t="s">
        <v>82</v>
      </c>
      <c r="AY107" s="18" t="s">
        <v>148</v>
      </c>
      <c r="BE107" s="141">
        <f t="shared" ref="BE107:BE112" si="5">IF(N107="základní",J107,0)</f>
        <v>0</v>
      </c>
      <c r="BF107" s="141">
        <f t="shared" ref="BF107:BF112" si="6">IF(N107="snížená",J107,0)</f>
        <v>0</v>
      </c>
      <c r="BG107" s="141">
        <f t="shared" ref="BG107:BG112" si="7">IF(N107="zákl. přenesená",J107,0)</f>
        <v>0</v>
      </c>
      <c r="BH107" s="141">
        <f t="shared" ref="BH107:BH112" si="8">IF(N107="sníž. přenesená",J107,0)</f>
        <v>0</v>
      </c>
      <c r="BI107" s="141">
        <f t="shared" ref="BI107:BI112" si="9">IF(N107="nulová",J107,0)</f>
        <v>0</v>
      </c>
      <c r="BJ107" s="18" t="s">
        <v>88</v>
      </c>
      <c r="BK107" s="141">
        <f t="shared" ref="BK107:BK112" si="10">ROUND(I107*H107,2)</f>
        <v>0</v>
      </c>
      <c r="BL107" s="18" t="s">
        <v>156</v>
      </c>
      <c r="BM107" s="140" t="s">
        <v>267</v>
      </c>
    </row>
    <row r="108" spans="2:65" s="1" customFormat="1" ht="16.5" customHeight="1" x14ac:dyDescent="0.2">
      <c r="B108" s="33"/>
      <c r="C108" s="129" t="s">
        <v>212</v>
      </c>
      <c r="D108" s="129" t="s">
        <v>151</v>
      </c>
      <c r="E108" s="130" t="s">
        <v>1176</v>
      </c>
      <c r="F108" s="131" t="s">
        <v>1177</v>
      </c>
      <c r="G108" s="132" t="s">
        <v>1178</v>
      </c>
      <c r="H108" s="133">
        <v>1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29" t="s">
        <v>229</v>
      </c>
      <c r="V108" s="1">
        <f t="shared" si="0"/>
        <v>0</v>
      </c>
      <c r="AR108" s="140" t="s">
        <v>156</v>
      </c>
      <c r="AT108" s="140" t="s">
        <v>151</v>
      </c>
      <c r="AU108" s="140" t="s">
        <v>82</v>
      </c>
      <c r="AY108" s="18" t="s">
        <v>148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156</v>
      </c>
      <c r="BM108" s="140" t="s">
        <v>281</v>
      </c>
    </row>
    <row r="109" spans="2:65" s="1" customFormat="1" ht="16.5" customHeight="1" x14ac:dyDescent="0.2">
      <c r="B109" s="33"/>
      <c r="C109" s="129" t="s">
        <v>217</v>
      </c>
      <c r="D109" s="129" t="s">
        <v>151</v>
      </c>
      <c r="E109" s="130" t="s">
        <v>1179</v>
      </c>
      <c r="F109" s="131" t="s">
        <v>1180</v>
      </c>
      <c r="G109" s="132" t="s">
        <v>1178</v>
      </c>
      <c r="H109" s="133">
        <v>1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29" t="s">
        <v>229</v>
      </c>
      <c r="V109" s="1">
        <f t="shared" si="0"/>
        <v>0</v>
      </c>
      <c r="AR109" s="140" t="s">
        <v>156</v>
      </c>
      <c r="AT109" s="140" t="s">
        <v>151</v>
      </c>
      <c r="AU109" s="140" t="s">
        <v>82</v>
      </c>
      <c r="AY109" s="18" t="s">
        <v>148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156</v>
      </c>
      <c r="BM109" s="140" t="s">
        <v>300</v>
      </c>
    </row>
    <row r="110" spans="2:65" s="1" customFormat="1" ht="16.5" customHeight="1" x14ac:dyDescent="0.2">
      <c r="B110" s="33"/>
      <c r="C110" s="129" t="s">
        <v>8</v>
      </c>
      <c r="D110" s="129" t="s">
        <v>151</v>
      </c>
      <c r="E110" s="130" t="s">
        <v>1181</v>
      </c>
      <c r="F110" s="131" t="s">
        <v>1182</v>
      </c>
      <c r="G110" s="132" t="s">
        <v>1178</v>
      </c>
      <c r="H110" s="133">
        <v>1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29" t="s">
        <v>229</v>
      </c>
      <c r="V110" s="1">
        <f t="shared" si="0"/>
        <v>0</v>
      </c>
      <c r="AR110" s="140" t="s">
        <v>156</v>
      </c>
      <c r="AT110" s="140" t="s">
        <v>151</v>
      </c>
      <c r="AU110" s="140" t="s">
        <v>82</v>
      </c>
      <c r="AY110" s="18" t="s">
        <v>148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156</v>
      </c>
      <c r="BM110" s="140" t="s">
        <v>316</v>
      </c>
    </row>
    <row r="111" spans="2:65" s="1" customFormat="1" ht="16.5" customHeight="1" x14ac:dyDescent="0.2">
      <c r="B111" s="33"/>
      <c r="C111" s="129" t="s">
        <v>233</v>
      </c>
      <c r="D111" s="129" t="s">
        <v>151</v>
      </c>
      <c r="E111" s="130" t="s">
        <v>1183</v>
      </c>
      <c r="F111" s="131" t="s">
        <v>1184</v>
      </c>
      <c r="G111" s="132" t="s">
        <v>1178</v>
      </c>
      <c r="H111" s="133">
        <v>1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29" t="s">
        <v>229</v>
      </c>
      <c r="V111" s="1">
        <f t="shared" si="0"/>
        <v>0</v>
      </c>
      <c r="AR111" s="140" t="s">
        <v>156</v>
      </c>
      <c r="AT111" s="140" t="s">
        <v>151</v>
      </c>
      <c r="AU111" s="140" t="s">
        <v>82</v>
      </c>
      <c r="AY111" s="18" t="s">
        <v>148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156</v>
      </c>
      <c r="BM111" s="140" t="s">
        <v>333</v>
      </c>
    </row>
    <row r="112" spans="2:65" s="1" customFormat="1" ht="16.5" customHeight="1" x14ac:dyDescent="0.2">
      <c r="B112" s="33"/>
      <c r="C112" s="129" t="s">
        <v>242</v>
      </c>
      <c r="D112" s="129" t="s">
        <v>151</v>
      </c>
      <c r="E112" s="130" t="s">
        <v>1185</v>
      </c>
      <c r="F112" s="131" t="s">
        <v>1186</v>
      </c>
      <c r="G112" s="132" t="s">
        <v>1178</v>
      </c>
      <c r="H112" s="133">
        <v>1</v>
      </c>
      <c r="I112" s="134"/>
      <c r="J112" s="135">
        <f t="shared" si="1"/>
        <v>0</v>
      </c>
      <c r="K112" s="131" t="s">
        <v>19</v>
      </c>
      <c r="L112" s="33"/>
      <c r="M112" s="185" t="s">
        <v>19</v>
      </c>
      <c r="N112" s="186" t="s">
        <v>47</v>
      </c>
      <c r="O112" s="183"/>
      <c r="P112" s="187">
        <f t="shared" si="2"/>
        <v>0</v>
      </c>
      <c r="Q112" s="187">
        <v>0</v>
      </c>
      <c r="R112" s="187">
        <f t="shared" si="3"/>
        <v>0</v>
      </c>
      <c r="S112" s="187">
        <v>0</v>
      </c>
      <c r="T112" s="187">
        <f t="shared" si="4"/>
        <v>0</v>
      </c>
      <c r="U112" s="336" t="s">
        <v>229</v>
      </c>
      <c r="V112" s="1">
        <f t="shared" si="0"/>
        <v>0</v>
      </c>
      <c r="AR112" s="140" t="s">
        <v>156</v>
      </c>
      <c r="AT112" s="140" t="s">
        <v>151</v>
      </c>
      <c r="AU112" s="140" t="s">
        <v>82</v>
      </c>
      <c r="AY112" s="18" t="s">
        <v>148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156</v>
      </c>
      <c r="BM112" s="140" t="s">
        <v>349</v>
      </c>
    </row>
    <row r="113" spans="2:12" s="1" customFormat="1" ht="6.95" customHeight="1" x14ac:dyDescent="0.2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33"/>
    </row>
  </sheetData>
  <sheetProtection algorithmName="SHA-512" hashValue="rj+q2EfnLLmQ6aNGkfN/5Pg49do1aaiJkjCC9G1sHi/ZP6ldSJppIa51kvwKYyWl03cc+aazHWB9SwXzgaYtbQ==" saltValue="rwdl3gs3wI0Xq6S1TBTnmQ==" spinCount="100000" sheet="1" objects="1" scenarios="1" formatColumns="0" formatRows="0" autoFilter="0"/>
  <autoFilter ref="C88:K112" xr:uid="{00000000-0009-0000-0000-000003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4"/>
  <sheetViews>
    <sheetView showGridLines="0" workbookViewId="0">
      <selection activeCell="X90" sqref="X90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103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Stroupežnického 2324/26, 15000 Praha 5, b.j.č. 2324/21 -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104</v>
      </c>
      <c r="L8" s="21"/>
    </row>
    <row r="9" spans="2:46" s="1" customFormat="1" ht="16.5" customHeight="1" x14ac:dyDescent="0.2">
      <c r="B9" s="33"/>
      <c r="E9" s="314" t="s">
        <v>105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106</v>
      </c>
      <c r="L10" s="33"/>
    </row>
    <row r="11" spans="2:46" s="1" customFormat="1" ht="16.5" customHeight="1" x14ac:dyDescent="0.2">
      <c r="B11" s="33"/>
      <c r="E11" s="273" t="s">
        <v>1187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2. 5. 2024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ROUND((SUM(BE86:BE123)),  2)</f>
        <v>0</v>
      </c>
      <c r="I35" s="92">
        <v>0.21</v>
      </c>
      <c r="J35" s="82">
        <f>ROUND(((SUM(BE86:BE123))*I35),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ROUND((SUM(BF86:BF123)),  2)</f>
        <v>0</v>
      </c>
      <c r="I36" s="92">
        <v>0.12</v>
      </c>
      <c r="J36" s="82">
        <f>ROUND(((SUM(BF86:BF123))*I36),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ROUND((SUM(BG86:BG123)),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ROUND((SUM(BH86:BH123)),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ROUND((SUM(BI86:BI123)),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108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Stroupežnického 2324/26, 15000 Praha 5, b.j.č. 2324/21 -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104</v>
      </c>
      <c r="L51" s="21"/>
    </row>
    <row r="52" spans="2:47" s="1" customFormat="1" ht="16.5" customHeight="1" x14ac:dyDescent="0.2">
      <c r="B52" s="33"/>
      <c r="E52" s="314" t="s">
        <v>105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106</v>
      </c>
      <c r="L53" s="33"/>
    </row>
    <row r="54" spans="2:47" s="1" customFormat="1" ht="16.5" customHeight="1" x14ac:dyDescent="0.2">
      <c r="B54" s="33"/>
      <c r="E54" s="273" t="str">
        <f>E11</f>
        <v>EL - Elektroinstalace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Stroupežnického 2324/26, 15000 Praha 5</v>
      </c>
      <c r="I56" s="28" t="s">
        <v>23</v>
      </c>
      <c r="J56" s="50" t="str">
        <f>IF(J14="","",J14)</f>
        <v>2. 5. 2024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109</v>
      </c>
      <c r="D61" s="93"/>
      <c r="E61" s="93"/>
      <c r="F61" s="93"/>
      <c r="G61" s="93"/>
      <c r="H61" s="93"/>
      <c r="I61" s="93"/>
      <c r="J61" s="100" t="s">
        <v>110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111</v>
      </c>
    </row>
    <row r="64" spans="2:47" s="8" customFormat="1" ht="24.95" customHeight="1" x14ac:dyDescent="0.2">
      <c r="B64" s="102"/>
      <c r="D64" s="103" t="s">
        <v>1187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132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4" t="str">
        <f>E7</f>
        <v>Rekonstrukce bytových jednotek MČ Stroupežnického 2324/26, 15000 Praha 5, b.j.č. 2324/21 - revize 3</v>
      </c>
      <c r="F74" s="315"/>
      <c r="G74" s="315"/>
      <c r="H74" s="315"/>
      <c r="L74" s="33"/>
    </row>
    <row r="75" spans="2:12" ht="12" customHeight="1" x14ac:dyDescent="0.2">
      <c r="B75" s="21"/>
      <c r="C75" s="28" t="s">
        <v>104</v>
      </c>
      <c r="L75" s="21"/>
    </row>
    <row r="76" spans="2:12" s="1" customFormat="1" ht="16.5" customHeight="1" x14ac:dyDescent="0.2">
      <c r="B76" s="33"/>
      <c r="E76" s="314" t="s">
        <v>105</v>
      </c>
      <c r="F76" s="316"/>
      <c r="G76" s="316"/>
      <c r="H76" s="316"/>
      <c r="L76" s="33"/>
    </row>
    <row r="77" spans="2:12" s="1" customFormat="1" ht="12" customHeight="1" x14ac:dyDescent="0.2">
      <c r="B77" s="33"/>
      <c r="C77" s="28" t="s">
        <v>106</v>
      </c>
      <c r="L77" s="33"/>
    </row>
    <row r="78" spans="2:12" s="1" customFormat="1" ht="16.5" customHeight="1" x14ac:dyDescent="0.2">
      <c r="B78" s="33"/>
      <c r="E78" s="273" t="str">
        <f>E11</f>
        <v>EL - Elektroinstalace</v>
      </c>
      <c r="F78" s="316"/>
      <c r="G78" s="316"/>
      <c r="H78" s="316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Stroupežnického 2324/26, 15000 Praha 5</v>
      </c>
      <c r="I80" s="28" t="s">
        <v>23</v>
      </c>
      <c r="J80" s="50" t="str">
        <f>IF(J14="","",J14)</f>
        <v>2. 5. 2024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133</v>
      </c>
      <c r="D85" s="112" t="s">
        <v>60</v>
      </c>
      <c r="E85" s="112" t="s">
        <v>56</v>
      </c>
      <c r="F85" s="112" t="s">
        <v>57</v>
      </c>
      <c r="G85" s="112" t="s">
        <v>134</v>
      </c>
      <c r="H85" s="112" t="s">
        <v>135</v>
      </c>
      <c r="I85" s="112" t="s">
        <v>136</v>
      </c>
      <c r="J85" s="112" t="s">
        <v>110</v>
      </c>
      <c r="K85" s="113" t="s">
        <v>137</v>
      </c>
      <c r="L85" s="110"/>
      <c r="M85" s="56" t="s">
        <v>19</v>
      </c>
      <c r="N85" s="57" t="s">
        <v>45</v>
      </c>
      <c r="O85" s="57" t="s">
        <v>138</v>
      </c>
      <c r="P85" s="57" t="s">
        <v>139</v>
      </c>
      <c r="Q85" s="57" t="s">
        <v>140</v>
      </c>
      <c r="R85" s="57" t="s">
        <v>141</v>
      </c>
      <c r="S85" s="57" t="s">
        <v>142</v>
      </c>
      <c r="T85" s="57" t="s">
        <v>143</v>
      </c>
      <c r="U85" s="326" t="s">
        <v>1495</v>
      </c>
    </row>
    <row r="86" spans="2:65" s="1" customFormat="1" ht="22.9" customHeight="1" x14ac:dyDescent="0.25">
      <c r="B86" s="33"/>
      <c r="C86" s="61" t="s">
        <v>145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7">
        <f>SUM(V86:V663)</f>
        <v>0</v>
      </c>
      <c r="AT86" s="18" t="s">
        <v>74</v>
      </c>
      <c r="AU86" s="18" t="s">
        <v>111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96</v>
      </c>
      <c r="F87" s="119" t="s">
        <v>97</v>
      </c>
      <c r="I87" s="120"/>
      <c r="J87" s="121">
        <f>BK87</f>
        <v>0</v>
      </c>
      <c r="L87" s="117"/>
      <c r="M87" s="122"/>
      <c r="P87" s="123">
        <f>SUM(P88:P123)</f>
        <v>0</v>
      </c>
      <c r="R87" s="123">
        <f>SUM(R88:R123)</f>
        <v>0</v>
      </c>
      <c r="T87" s="123">
        <f>SUM(T88:T123)</f>
        <v>0</v>
      </c>
      <c r="U87" s="328"/>
      <c r="V87" s="1" t="str">
        <f t="shared" ref="V87:V123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148</v>
      </c>
      <c r="BK87" s="126">
        <f>SUM(BK88:BK123)</f>
        <v>0</v>
      </c>
    </row>
    <row r="88" spans="2:65" s="1" customFormat="1" ht="16.5" customHeight="1" x14ac:dyDescent="0.2">
      <c r="B88" s="33"/>
      <c r="C88" s="129" t="s">
        <v>82</v>
      </c>
      <c r="D88" s="129" t="s">
        <v>151</v>
      </c>
      <c r="E88" s="130" t="s">
        <v>1188</v>
      </c>
      <c r="F88" s="131" t="s">
        <v>1189</v>
      </c>
      <c r="G88" s="132" t="s">
        <v>1074</v>
      </c>
      <c r="H88" s="133">
        <v>6</v>
      </c>
      <c r="I88" s="134"/>
      <c r="J88" s="135">
        <f t="shared" ref="J88:J123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23" si="2">O88*H88</f>
        <v>0</v>
      </c>
      <c r="Q88" s="138">
        <v>0</v>
      </c>
      <c r="R88" s="138">
        <f t="shared" ref="R88:R123" si="3">Q88*H88</f>
        <v>0</v>
      </c>
      <c r="S88" s="138">
        <v>0</v>
      </c>
      <c r="T88" s="138">
        <f t="shared" ref="T88:T123" si="4">S88*H88</f>
        <v>0</v>
      </c>
      <c r="U88" s="329" t="s">
        <v>19</v>
      </c>
      <c r="V88" s="1" t="str">
        <f t="shared" si="0"/>
        <v/>
      </c>
      <c r="AR88" s="140" t="s">
        <v>156</v>
      </c>
      <c r="AT88" s="140" t="s">
        <v>151</v>
      </c>
      <c r="AU88" s="140" t="s">
        <v>82</v>
      </c>
      <c r="AY88" s="18" t="s">
        <v>148</v>
      </c>
      <c r="BE88" s="141">
        <f t="shared" ref="BE88:BE123" si="5">IF(N88="základní",J88,0)</f>
        <v>0</v>
      </c>
      <c r="BF88" s="141">
        <f t="shared" ref="BF88:BF123" si="6">IF(N88="snížená",J88,0)</f>
        <v>0</v>
      </c>
      <c r="BG88" s="141">
        <f t="shared" ref="BG88:BG123" si="7">IF(N88="zákl. přenesená",J88,0)</f>
        <v>0</v>
      </c>
      <c r="BH88" s="141">
        <f t="shared" ref="BH88:BH123" si="8">IF(N88="sníž. přenesená",J88,0)</f>
        <v>0</v>
      </c>
      <c r="BI88" s="141">
        <f t="shared" ref="BI88:BI123" si="9">IF(N88="nulová",J88,0)</f>
        <v>0</v>
      </c>
      <c r="BJ88" s="18" t="s">
        <v>88</v>
      </c>
      <c r="BK88" s="141">
        <f t="shared" ref="BK88:BK123" si="10">ROUND(I88*H88,2)</f>
        <v>0</v>
      </c>
      <c r="BL88" s="18" t="s">
        <v>156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151</v>
      </c>
      <c r="E89" s="130" t="s">
        <v>1190</v>
      </c>
      <c r="F89" s="131" t="s">
        <v>1191</v>
      </c>
      <c r="G89" s="132" t="s">
        <v>1074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29" t="s">
        <v>19</v>
      </c>
      <c r="V89" s="1" t="str">
        <f t="shared" si="0"/>
        <v/>
      </c>
      <c r="AR89" s="140" t="s">
        <v>156</v>
      </c>
      <c r="AT89" s="140" t="s">
        <v>151</v>
      </c>
      <c r="AU89" s="140" t="s">
        <v>82</v>
      </c>
      <c r="AY89" s="18" t="s">
        <v>148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156</v>
      </c>
      <c r="BM89" s="140" t="s">
        <v>156</v>
      </c>
    </row>
    <row r="90" spans="2:65" s="1" customFormat="1" ht="16.5" customHeight="1" x14ac:dyDescent="0.2">
      <c r="B90" s="33"/>
      <c r="C90" s="129" t="s">
        <v>149</v>
      </c>
      <c r="D90" s="129" t="s">
        <v>151</v>
      </c>
      <c r="E90" s="130" t="s">
        <v>1192</v>
      </c>
      <c r="F90" s="131" t="s">
        <v>1193</v>
      </c>
      <c r="G90" s="132" t="s">
        <v>1074</v>
      </c>
      <c r="H90" s="133">
        <v>4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29" t="s">
        <v>19</v>
      </c>
      <c r="V90" s="1" t="str">
        <f t="shared" si="0"/>
        <v/>
      </c>
      <c r="AR90" s="140" t="s">
        <v>156</v>
      </c>
      <c r="AT90" s="140" t="s">
        <v>151</v>
      </c>
      <c r="AU90" s="140" t="s">
        <v>82</v>
      </c>
      <c r="AY90" s="18" t="s">
        <v>148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156</v>
      </c>
      <c r="BM90" s="140" t="s">
        <v>186</v>
      </c>
    </row>
    <row r="91" spans="2:65" s="1" customFormat="1" ht="16.5" customHeight="1" x14ac:dyDescent="0.2">
      <c r="B91" s="33"/>
      <c r="C91" s="129" t="s">
        <v>156</v>
      </c>
      <c r="D91" s="129" t="s">
        <v>151</v>
      </c>
      <c r="E91" s="130" t="s">
        <v>1194</v>
      </c>
      <c r="F91" s="131" t="s">
        <v>1195</v>
      </c>
      <c r="G91" s="132" t="s">
        <v>1074</v>
      </c>
      <c r="H91" s="133">
        <v>3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29" t="s">
        <v>19</v>
      </c>
      <c r="V91" s="1" t="str">
        <f t="shared" si="0"/>
        <v/>
      </c>
      <c r="AR91" s="140" t="s">
        <v>156</v>
      </c>
      <c r="AT91" s="140" t="s">
        <v>151</v>
      </c>
      <c r="AU91" s="140" t="s">
        <v>82</v>
      </c>
      <c r="AY91" s="18" t="s">
        <v>148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156</v>
      </c>
      <c r="BM91" s="140" t="s">
        <v>197</v>
      </c>
    </row>
    <row r="92" spans="2:65" s="1" customFormat="1" ht="16.5" customHeight="1" x14ac:dyDescent="0.2">
      <c r="B92" s="33"/>
      <c r="C92" s="129" t="s">
        <v>180</v>
      </c>
      <c r="D92" s="129" t="s">
        <v>151</v>
      </c>
      <c r="E92" s="130" t="s">
        <v>1196</v>
      </c>
      <c r="F92" s="131" t="s">
        <v>1197</v>
      </c>
      <c r="G92" s="132" t="s">
        <v>1074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19</v>
      </c>
      <c r="V92" s="1" t="str">
        <f t="shared" si="0"/>
        <v/>
      </c>
      <c r="AR92" s="140" t="s">
        <v>156</v>
      </c>
      <c r="AT92" s="140" t="s">
        <v>151</v>
      </c>
      <c r="AU92" s="140" t="s">
        <v>82</v>
      </c>
      <c r="AY92" s="18" t="s">
        <v>148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156</v>
      </c>
      <c r="BM92" s="140" t="s">
        <v>212</v>
      </c>
    </row>
    <row r="93" spans="2:65" s="1" customFormat="1" ht="16.5" customHeight="1" x14ac:dyDescent="0.2">
      <c r="B93" s="33"/>
      <c r="C93" s="129" t="s">
        <v>186</v>
      </c>
      <c r="D93" s="129" t="s">
        <v>151</v>
      </c>
      <c r="E93" s="130" t="s">
        <v>1198</v>
      </c>
      <c r="F93" s="131" t="s">
        <v>1199</v>
      </c>
      <c r="G93" s="132" t="s">
        <v>1074</v>
      </c>
      <c r="H93" s="133">
        <v>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19</v>
      </c>
      <c r="V93" s="1" t="str">
        <f t="shared" si="0"/>
        <v/>
      </c>
      <c r="AR93" s="140" t="s">
        <v>156</v>
      </c>
      <c r="AT93" s="140" t="s">
        <v>151</v>
      </c>
      <c r="AU93" s="140" t="s">
        <v>82</v>
      </c>
      <c r="AY93" s="18" t="s">
        <v>148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156</v>
      </c>
      <c r="BM93" s="140" t="s">
        <v>8</v>
      </c>
    </row>
    <row r="94" spans="2:65" s="1" customFormat="1" ht="16.5" customHeight="1" x14ac:dyDescent="0.2">
      <c r="B94" s="33"/>
      <c r="C94" s="129" t="s">
        <v>192</v>
      </c>
      <c r="D94" s="129" t="s">
        <v>151</v>
      </c>
      <c r="E94" s="130" t="s">
        <v>1200</v>
      </c>
      <c r="F94" s="131" t="s">
        <v>1201</v>
      </c>
      <c r="G94" s="132" t="s">
        <v>1074</v>
      </c>
      <c r="H94" s="133">
        <v>2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19</v>
      </c>
      <c r="V94" s="1" t="str">
        <f t="shared" si="0"/>
        <v/>
      </c>
      <c r="AR94" s="140" t="s">
        <v>156</v>
      </c>
      <c r="AT94" s="140" t="s">
        <v>151</v>
      </c>
      <c r="AU94" s="140" t="s">
        <v>82</v>
      </c>
      <c r="AY94" s="18" t="s">
        <v>148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156</v>
      </c>
      <c r="BM94" s="140" t="s">
        <v>242</v>
      </c>
    </row>
    <row r="95" spans="2:65" s="1" customFormat="1" ht="16.5" customHeight="1" x14ac:dyDescent="0.2">
      <c r="B95" s="33"/>
      <c r="C95" s="129" t="s">
        <v>197</v>
      </c>
      <c r="D95" s="129" t="s">
        <v>151</v>
      </c>
      <c r="E95" s="130" t="s">
        <v>1202</v>
      </c>
      <c r="F95" s="131" t="s">
        <v>1203</v>
      </c>
      <c r="G95" s="132" t="s">
        <v>1074</v>
      </c>
      <c r="H95" s="133">
        <v>4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19</v>
      </c>
      <c r="V95" s="1" t="str">
        <f t="shared" si="0"/>
        <v/>
      </c>
      <c r="AR95" s="140" t="s">
        <v>156</v>
      </c>
      <c r="AT95" s="140" t="s">
        <v>151</v>
      </c>
      <c r="AU95" s="140" t="s">
        <v>82</v>
      </c>
      <c r="AY95" s="18" t="s">
        <v>148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156</v>
      </c>
      <c r="BM95" s="140" t="s">
        <v>255</v>
      </c>
    </row>
    <row r="96" spans="2:65" s="1" customFormat="1" ht="16.5" customHeight="1" x14ac:dyDescent="0.2">
      <c r="B96" s="33"/>
      <c r="C96" s="129" t="s">
        <v>207</v>
      </c>
      <c r="D96" s="129" t="s">
        <v>151</v>
      </c>
      <c r="E96" s="130" t="s">
        <v>1204</v>
      </c>
      <c r="F96" s="131" t="s">
        <v>1205</v>
      </c>
      <c r="G96" s="132" t="s">
        <v>1074</v>
      </c>
      <c r="H96" s="133">
        <v>10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19</v>
      </c>
      <c r="V96" s="1" t="str">
        <f t="shared" si="0"/>
        <v/>
      </c>
      <c r="AR96" s="140" t="s">
        <v>156</v>
      </c>
      <c r="AT96" s="140" t="s">
        <v>151</v>
      </c>
      <c r="AU96" s="140" t="s">
        <v>82</v>
      </c>
      <c r="AY96" s="18" t="s">
        <v>148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156</v>
      </c>
      <c r="BM96" s="140" t="s">
        <v>267</v>
      </c>
    </row>
    <row r="97" spans="2:65" s="1" customFormat="1" ht="16.5" customHeight="1" x14ac:dyDescent="0.2">
      <c r="B97" s="33"/>
      <c r="C97" s="129" t="s">
        <v>212</v>
      </c>
      <c r="D97" s="129" t="s">
        <v>151</v>
      </c>
      <c r="E97" s="130" t="s">
        <v>1206</v>
      </c>
      <c r="F97" s="131" t="s">
        <v>1207</v>
      </c>
      <c r="G97" s="132" t="s">
        <v>1074</v>
      </c>
      <c r="H97" s="133">
        <v>2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19</v>
      </c>
      <c r="V97" s="1" t="str">
        <f t="shared" si="0"/>
        <v/>
      </c>
      <c r="AR97" s="140" t="s">
        <v>156</v>
      </c>
      <c r="AT97" s="140" t="s">
        <v>151</v>
      </c>
      <c r="AU97" s="140" t="s">
        <v>82</v>
      </c>
      <c r="AY97" s="18" t="s">
        <v>148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156</v>
      </c>
      <c r="BM97" s="140" t="s">
        <v>281</v>
      </c>
    </row>
    <row r="98" spans="2:65" s="1" customFormat="1" ht="16.5" customHeight="1" x14ac:dyDescent="0.2">
      <c r="B98" s="33"/>
      <c r="C98" s="129" t="s">
        <v>217</v>
      </c>
      <c r="D98" s="129" t="s">
        <v>151</v>
      </c>
      <c r="E98" s="130" t="s">
        <v>1208</v>
      </c>
      <c r="F98" s="131" t="s">
        <v>1209</v>
      </c>
      <c r="G98" s="132" t="s">
        <v>1074</v>
      </c>
      <c r="H98" s="133">
        <v>2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19</v>
      </c>
      <c r="V98" s="1" t="str">
        <f t="shared" si="0"/>
        <v/>
      </c>
      <c r="AR98" s="140" t="s">
        <v>156</v>
      </c>
      <c r="AT98" s="140" t="s">
        <v>151</v>
      </c>
      <c r="AU98" s="140" t="s">
        <v>82</v>
      </c>
      <c r="AY98" s="18" t="s">
        <v>148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156</v>
      </c>
      <c r="BM98" s="140" t="s">
        <v>300</v>
      </c>
    </row>
    <row r="99" spans="2:65" s="1" customFormat="1" ht="16.5" customHeight="1" x14ac:dyDescent="0.2">
      <c r="B99" s="33"/>
      <c r="C99" s="129" t="s">
        <v>8</v>
      </c>
      <c r="D99" s="129" t="s">
        <v>151</v>
      </c>
      <c r="E99" s="130" t="s">
        <v>1210</v>
      </c>
      <c r="F99" s="131" t="s">
        <v>1211</v>
      </c>
      <c r="G99" s="132" t="s">
        <v>1074</v>
      </c>
      <c r="H99" s="133">
        <v>36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29" t="s">
        <v>19</v>
      </c>
      <c r="V99" s="1" t="str">
        <f t="shared" si="0"/>
        <v/>
      </c>
      <c r="AR99" s="140" t="s">
        <v>156</v>
      </c>
      <c r="AT99" s="140" t="s">
        <v>151</v>
      </c>
      <c r="AU99" s="140" t="s">
        <v>82</v>
      </c>
      <c r="AY99" s="18" t="s">
        <v>148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156</v>
      </c>
      <c r="BM99" s="140" t="s">
        <v>316</v>
      </c>
    </row>
    <row r="100" spans="2:65" s="1" customFormat="1" ht="16.5" customHeight="1" x14ac:dyDescent="0.2">
      <c r="B100" s="33"/>
      <c r="C100" s="129" t="s">
        <v>233</v>
      </c>
      <c r="D100" s="129" t="s">
        <v>151</v>
      </c>
      <c r="E100" s="130" t="s">
        <v>1212</v>
      </c>
      <c r="F100" s="131" t="s">
        <v>1213</v>
      </c>
      <c r="G100" s="132" t="s">
        <v>1074</v>
      </c>
      <c r="H100" s="133">
        <v>4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29" t="s">
        <v>19</v>
      </c>
      <c r="V100" s="1" t="str">
        <f t="shared" si="0"/>
        <v/>
      </c>
      <c r="AR100" s="140" t="s">
        <v>156</v>
      </c>
      <c r="AT100" s="140" t="s">
        <v>151</v>
      </c>
      <c r="AU100" s="140" t="s">
        <v>82</v>
      </c>
      <c r="AY100" s="18" t="s">
        <v>148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156</v>
      </c>
      <c r="BM100" s="140" t="s">
        <v>333</v>
      </c>
    </row>
    <row r="101" spans="2:65" s="1" customFormat="1" ht="16.5" customHeight="1" x14ac:dyDescent="0.2">
      <c r="B101" s="33"/>
      <c r="C101" s="129" t="s">
        <v>242</v>
      </c>
      <c r="D101" s="129" t="s">
        <v>151</v>
      </c>
      <c r="E101" s="130" t="s">
        <v>1214</v>
      </c>
      <c r="F101" s="131" t="s">
        <v>1215</v>
      </c>
      <c r="G101" s="132" t="s">
        <v>1074</v>
      </c>
      <c r="H101" s="133">
        <v>6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29" t="s">
        <v>19</v>
      </c>
      <c r="V101" s="1" t="str">
        <f t="shared" si="0"/>
        <v/>
      </c>
      <c r="AR101" s="140" t="s">
        <v>156</v>
      </c>
      <c r="AT101" s="140" t="s">
        <v>151</v>
      </c>
      <c r="AU101" s="140" t="s">
        <v>82</v>
      </c>
      <c r="AY101" s="18" t="s">
        <v>148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156</v>
      </c>
      <c r="BM101" s="140" t="s">
        <v>349</v>
      </c>
    </row>
    <row r="102" spans="2:65" s="1" customFormat="1" ht="16.5" customHeight="1" x14ac:dyDescent="0.2">
      <c r="B102" s="33"/>
      <c r="C102" s="129" t="s">
        <v>249</v>
      </c>
      <c r="D102" s="129" t="s">
        <v>151</v>
      </c>
      <c r="E102" s="130" t="s">
        <v>1216</v>
      </c>
      <c r="F102" s="131" t="s">
        <v>1217</v>
      </c>
      <c r="G102" s="132" t="s">
        <v>1074</v>
      </c>
      <c r="H102" s="133">
        <v>1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29" t="s">
        <v>19</v>
      </c>
      <c r="V102" s="1" t="str">
        <f t="shared" si="0"/>
        <v/>
      </c>
      <c r="AR102" s="140" t="s">
        <v>156</v>
      </c>
      <c r="AT102" s="140" t="s">
        <v>151</v>
      </c>
      <c r="AU102" s="140" t="s">
        <v>82</v>
      </c>
      <c r="AY102" s="18" t="s">
        <v>148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156</v>
      </c>
      <c r="BM102" s="140" t="s">
        <v>358</v>
      </c>
    </row>
    <row r="103" spans="2:65" s="1" customFormat="1" ht="16.5" customHeight="1" x14ac:dyDescent="0.2">
      <c r="B103" s="33"/>
      <c r="C103" s="129" t="s">
        <v>255</v>
      </c>
      <c r="D103" s="129" t="s">
        <v>151</v>
      </c>
      <c r="E103" s="130" t="s">
        <v>1218</v>
      </c>
      <c r="F103" s="131" t="s">
        <v>1219</v>
      </c>
      <c r="G103" s="132" t="s">
        <v>1074</v>
      </c>
      <c r="H103" s="133">
        <v>1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29" t="s">
        <v>229</v>
      </c>
      <c r="V103" s="1">
        <f t="shared" si="0"/>
        <v>0</v>
      </c>
      <c r="AR103" s="140" t="s">
        <v>156</v>
      </c>
      <c r="AT103" s="140" t="s">
        <v>151</v>
      </c>
      <c r="AU103" s="140" t="s">
        <v>82</v>
      </c>
      <c r="AY103" s="18" t="s">
        <v>148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156</v>
      </c>
      <c r="BM103" s="140" t="s">
        <v>372</v>
      </c>
    </row>
    <row r="104" spans="2:65" s="1" customFormat="1" ht="16.5" customHeight="1" x14ac:dyDescent="0.2">
      <c r="B104" s="33"/>
      <c r="C104" s="129" t="s">
        <v>262</v>
      </c>
      <c r="D104" s="129" t="s">
        <v>151</v>
      </c>
      <c r="E104" s="130" t="s">
        <v>1220</v>
      </c>
      <c r="F104" s="131" t="s">
        <v>1221</v>
      </c>
      <c r="G104" s="132" t="s">
        <v>336</v>
      </c>
      <c r="H104" s="133">
        <v>12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29" t="s">
        <v>19</v>
      </c>
      <c r="V104" s="1" t="str">
        <f t="shared" si="0"/>
        <v/>
      </c>
      <c r="AR104" s="140" t="s">
        <v>156</v>
      </c>
      <c r="AT104" s="140" t="s">
        <v>151</v>
      </c>
      <c r="AU104" s="140" t="s">
        <v>82</v>
      </c>
      <c r="AY104" s="18" t="s">
        <v>148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156</v>
      </c>
      <c r="BM104" s="140" t="s">
        <v>388</v>
      </c>
    </row>
    <row r="105" spans="2:65" s="1" customFormat="1" ht="16.5" customHeight="1" x14ac:dyDescent="0.2">
      <c r="B105" s="33"/>
      <c r="C105" s="129" t="s">
        <v>267</v>
      </c>
      <c r="D105" s="129" t="s">
        <v>151</v>
      </c>
      <c r="E105" s="130" t="s">
        <v>1222</v>
      </c>
      <c r="F105" s="131" t="s">
        <v>1223</v>
      </c>
      <c r="G105" s="132" t="s">
        <v>336</v>
      </c>
      <c r="H105" s="133">
        <v>225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29" t="s">
        <v>19</v>
      </c>
      <c r="V105" s="1" t="str">
        <f t="shared" si="0"/>
        <v/>
      </c>
      <c r="AR105" s="140" t="s">
        <v>156</v>
      </c>
      <c r="AT105" s="140" t="s">
        <v>151</v>
      </c>
      <c r="AU105" s="140" t="s">
        <v>82</v>
      </c>
      <c r="AY105" s="18" t="s">
        <v>148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156</v>
      </c>
      <c r="BM105" s="140" t="s">
        <v>401</v>
      </c>
    </row>
    <row r="106" spans="2:65" s="1" customFormat="1" ht="16.5" customHeight="1" x14ac:dyDescent="0.2">
      <c r="B106" s="33"/>
      <c r="C106" s="129" t="s">
        <v>276</v>
      </c>
      <c r="D106" s="129" t="s">
        <v>151</v>
      </c>
      <c r="E106" s="130" t="s">
        <v>1224</v>
      </c>
      <c r="F106" s="131" t="s">
        <v>1225</v>
      </c>
      <c r="G106" s="132" t="s">
        <v>336</v>
      </c>
      <c r="H106" s="133">
        <v>150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329" t="s">
        <v>19</v>
      </c>
      <c r="V106" s="1" t="str">
        <f t="shared" si="0"/>
        <v/>
      </c>
      <c r="AR106" s="140" t="s">
        <v>156</v>
      </c>
      <c r="AT106" s="140" t="s">
        <v>151</v>
      </c>
      <c r="AU106" s="140" t="s">
        <v>82</v>
      </c>
      <c r="AY106" s="18" t="s">
        <v>148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156</v>
      </c>
      <c r="BM106" s="140" t="s">
        <v>414</v>
      </c>
    </row>
    <row r="107" spans="2:65" s="1" customFormat="1" ht="16.5" customHeight="1" x14ac:dyDescent="0.2">
      <c r="B107" s="33"/>
      <c r="C107" s="129" t="s">
        <v>281</v>
      </c>
      <c r="D107" s="129" t="s">
        <v>151</v>
      </c>
      <c r="E107" s="130" t="s">
        <v>1226</v>
      </c>
      <c r="F107" s="131" t="s">
        <v>1227</v>
      </c>
      <c r="G107" s="132" t="s">
        <v>336</v>
      </c>
      <c r="H107" s="133">
        <v>72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29" t="s">
        <v>19</v>
      </c>
      <c r="V107" s="1" t="str">
        <f t="shared" si="0"/>
        <v/>
      </c>
      <c r="AR107" s="140" t="s">
        <v>156</v>
      </c>
      <c r="AT107" s="140" t="s">
        <v>151</v>
      </c>
      <c r="AU107" s="140" t="s">
        <v>82</v>
      </c>
      <c r="AY107" s="18" t="s">
        <v>148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156</v>
      </c>
      <c r="BM107" s="140" t="s">
        <v>430</v>
      </c>
    </row>
    <row r="108" spans="2:65" s="1" customFormat="1" ht="16.5" customHeight="1" x14ac:dyDescent="0.2">
      <c r="B108" s="33"/>
      <c r="C108" s="129" t="s">
        <v>7</v>
      </c>
      <c r="D108" s="129" t="s">
        <v>151</v>
      </c>
      <c r="E108" s="130" t="s">
        <v>1228</v>
      </c>
      <c r="F108" s="131" t="s">
        <v>1229</v>
      </c>
      <c r="G108" s="132" t="s">
        <v>336</v>
      </c>
      <c r="H108" s="133">
        <v>18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29" t="s">
        <v>19</v>
      </c>
      <c r="V108" s="1" t="str">
        <f t="shared" si="0"/>
        <v/>
      </c>
      <c r="AR108" s="140" t="s">
        <v>156</v>
      </c>
      <c r="AT108" s="140" t="s">
        <v>151</v>
      </c>
      <c r="AU108" s="140" t="s">
        <v>82</v>
      </c>
      <c r="AY108" s="18" t="s">
        <v>148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156</v>
      </c>
      <c r="BM108" s="140" t="s">
        <v>445</v>
      </c>
    </row>
    <row r="109" spans="2:65" s="1" customFormat="1" ht="16.5" customHeight="1" x14ac:dyDescent="0.2">
      <c r="B109" s="33"/>
      <c r="C109" s="129" t="s">
        <v>300</v>
      </c>
      <c r="D109" s="129" t="s">
        <v>151</v>
      </c>
      <c r="E109" s="130" t="s">
        <v>1230</v>
      </c>
      <c r="F109" s="131" t="s">
        <v>1231</v>
      </c>
      <c r="G109" s="132" t="s">
        <v>336</v>
      </c>
      <c r="H109" s="133">
        <v>28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29" t="s">
        <v>19</v>
      </c>
      <c r="V109" s="1" t="str">
        <f t="shared" si="0"/>
        <v/>
      </c>
      <c r="AR109" s="140" t="s">
        <v>156</v>
      </c>
      <c r="AT109" s="140" t="s">
        <v>151</v>
      </c>
      <c r="AU109" s="140" t="s">
        <v>82</v>
      </c>
      <c r="AY109" s="18" t="s">
        <v>148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156</v>
      </c>
      <c r="BM109" s="140" t="s">
        <v>459</v>
      </c>
    </row>
    <row r="110" spans="2:65" s="1" customFormat="1" ht="16.5" customHeight="1" x14ac:dyDescent="0.2">
      <c r="B110" s="33"/>
      <c r="C110" s="129" t="s">
        <v>311</v>
      </c>
      <c r="D110" s="129" t="s">
        <v>151</v>
      </c>
      <c r="E110" s="130" t="s">
        <v>1232</v>
      </c>
      <c r="F110" s="131" t="s">
        <v>1233</v>
      </c>
      <c r="G110" s="132" t="s">
        <v>336</v>
      </c>
      <c r="H110" s="133">
        <v>28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29" t="s">
        <v>19</v>
      </c>
      <c r="V110" s="1" t="str">
        <f t="shared" si="0"/>
        <v/>
      </c>
      <c r="AR110" s="140" t="s">
        <v>156</v>
      </c>
      <c r="AT110" s="140" t="s">
        <v>151</v>
      </c>
      <c r="AU110" s="140" t="s">
        <v>82</v>
      </c>
      <c r="AY110" s="18" t="s">
        <v>148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156</v>
      </c>
      <c r="BM110" s="140" t="s">
        <v>470</v>
      </c>
    </row>
    <row r="111" spans="2:65" s="1" customFormat="1" ht="16.5" customHeight="1" x14ac:dyDescent="0.2">
      <c r="B111" s="33"/>
      <c r="C111" s="129" t="s">
        <v>316</v>
      </c>
      <c r="D111" s="129" t="s">
        <v>151</v>
      </c>
      <c r="E111" s="130" t="s">
        <v>1234</v>
      </c>
      <c r="F111" s="131" t="s">
        <v>1235</v>
      </c>
      <c r="G111" s="132" t="s">
        <v>1236</v>
      </c>
      <c r="H111" s="133">
        <v>5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29" t="s">
        <v>19</v>
      </c>
      <c r="V111" s="1" t="str">
        <f t="shared" si="0"/>
        <v/>
      </c>
      <c r="AR111" s="140" t="s">
        <v>156</v>
      </c>
      <c r="AT111" s="140" t="s">
        <v>151</v>
      </c>
      <c r="AU111" s="140" t="s">
        <v>82</v>
      </c>
      <c r="AY111" s="18" t="s">
        <v>148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156</v>
      </c>
      <c r="BM111" s="140" t="s">
        <v>482</v>
      </c>
    </row>
    <row r="112" spans="2:65" s="1" customFormat="1" ht="16.5" customHeight="1" x14ac:dyDescent="0.2">
      <c r="B112" s="33"/>
      <c r="C112" s="129" t="s">
        <v>321</v>
      </c>
      <c r="D112" s="129" t="s">
        <v>151</v>
      </c>
      <c r="E112" s="130" t="s">
        <v>1237</v>
      </c>
      <c r="F112" s="131" t="s">
        <v>1238</v>
      </c>
      <c r="G112" s="132" t="s">
        <v>1074</v>
      </c>
      <c r="H112" s="133">
        <v>1</v>
      </c>
      <c r="I112" s="134"/>
      <c r="J112" s="135">
        <f t="shared" si="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"/>
        <v>0</v>
      </c>
      <c r="Q112" s="138">
        <v>0</v>
      </c>
      <c r="R112" s="138">
        <f t="shared" si="3"/>
        <v>0</v>
      </c>
      <c r="S112" s="138">
        <v>0</v>
      </c>
      <c r="T112" s="138">
        <f t="shared" si="4"/>
        <v>0</v>
      </c>
      <c r="U112" s="329" t="s">
        <v>19</v>
      </c>
      <c r="V112" s="1" t="str">
        <f t="shared" si="0"/>
        <v/>
      </c>
      <c r="AR112" s="140" t="s">
        <v>156</v>
      </c>
      <c r="AT112" s="140" t="s">
        <v>151</v>
      </c>
      <c r="AU112" s="140" t="s">
        <v>82</v>
      </c>
      <c r="AY112" s="18" t="s">
        <v>148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156</v>
      </c>
      <c r="BM112" s="140" t="s">
        <v>493</v>
      </c>
    </row>
    <row r="113" spans="2:65" s="1" customFormat="1" ht="16.5" customHeight="1" x14ac:dyDescent="0.2">
      <c r="B113" s="33"/>
      <c r="C113" s="129" t="s">
        <v>333</v>
      </c>
      <c r="D113" s="129" t="s">
        <v>151</v>
      </c>
      <c r="E113" s="130" t="s">
        <v>1239</v>
      </c>
      <c r="F113" s="131" t="s">
        <v>1240</v>
      </c>
      <c r="G113" s="132" t="s">
        <v>1074</v>
      </c>
      <c r="H113" s="133">
        <v>1</v>
      </c>
      <c r="I113" s="134"/>
      <c r="J113" s="135">
        <f t="shared" si="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"/>
        <v>0</v>
      </c>
      <c r="Q113" s="138">
        <v>0</v>
      </c>
      <c r="R113" s="138">
        <f t="shared" si="3"/>
        <v>0</v>
      </c>
      <c r="S113" s="138">
        <v>0</v>
      </c>
      <c r="T113" s="138">
        <f t="shared" si="4"/>
        <v>0</v>
      </c>
      <c r="U113" s="329" t="s">
        <v>19</v>
      </c>
      <c r="V113" s="1" t="str">
        <f t="shared" si="0"/>
        <v/>
      </c>
      <c r="AR113" s="140" t="s">
        <v>156</v>
      </c>
      <c r="AT113" s="140" t="s">
        <v>151</v>
      </c>
      <c r="AU113" s="140" t="s">
        <v>82</v>
      </c>
      <c r="AY113" s="18" t="s">
        <v>148</v>
      </c>
      <c r="BE113" s="141">
        <f t="shared" si="5"/>
        <v>0</v>
      </c>
      <c r="BF113" s="141">
        <f t="shared" si="6"/>
        <v>0</v>
      </c>
      <c r="BG113" s="141">
        <f t="shared" si="7"/>
        <v>0</v>
      </c>
      <c r="BH113" s="141">
        <f t="shared" si="8"/>
        <v>0</v>
      </c>
      <c r="BI113" s="141">
        <f t="shared" si="9"/>
        <v>0</v>
      </c>
      <c r="BJ113" s="18" t="s">
        <v>88</v>
      </c>
      <c r="BK113" s="141">
        <f t="shared" si="10"/>
        <v>0</v>
      </c>
      <c r="BL113" s="18" t="s">
        <v>156</v>
      </c>
      <c r="BM113" s="140" t="s">
        <v>504</v>
      </c>
    </row>
    <row r="114" spans="2:65" s="1" customFormat="1" ht="16.5" customHeight="1" x14ac:dyDescent="0.2">
      <c r="B114" s="33"/>
      <c r="C114" s="129" t="s">
        <v>340</v>
      </c>
      <c r="D114" s="129" t="s">
        <v>151</v>
      </c>
      <c r="E114" s="130" t="s">
        <v>1241</v>
      </c>
      <c r="F114" s="131" t="s">
        <v>1242</v>
      </c>
      <c r="G114" s="132" t="s">
        <v>1074</v>
      </c>
      <c r="H114" s="133">
        <v>144</v>
      </c>
      <c r="I114" s="134"/>
      <c r="J114" s="135">
        <f t="shared" si="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"/>
        <v>0</v>
      </c>
      <c r="Q114" s="138">
        <v>0</v>
      </c>
      <c r="R114" s="138">
        <f t="shared" si="3"/>
        <v>0</v>
      </c>
      <c r="S114" s="138">
        <v>0</v>
      </c>
      <c r="T114" s="138">
        <f t="shared" si="4"/>
        <v>0</v>
      </c>
      <c r="U114" s="329" t="s">
        <v>19</v>
      </c>
      <c r="V114" s="1" t="str">
        <f t="shared" si="0"/>
        <v/>
      </c>
      <c r="AR114" s="140" t="s">
        <v>156</v>
      </c>
      <c r="AT114" s="140" t="s">
        <v>151</v>
      </c>
      <c r="AU114" s="140" t="s">
        <v>82</v>
      </c>
      <c r="AY114" s="18" t="s">
        <v>148</v>
      </c>
      <c r="BE114" s="141">
        <f t="shared" si="5"/>
        <v>0</v>
      </c>
      <c r="BF114" s="141">
        <f t="shared" si="6"/>
        <v>0</v>
      </c>
      <c r="BG114" s="141">
        <f t="shared" si="7"/>
        <v>0</v>
      </c>
      <c r="BH114" s="141">
        <f t="shared" si="8"/>
        <v>0</v>
      </c>
      <c r="BI114" s="141">
        <f t="shared" si="9"/>
        <v>0</v>
      </c>
      <c r="BJ114" s="18" t="s">
        <v>88</v>
      </c>
      <c r="BK114" s="141">
        <f t="shared" si="10"/>
        <v>0</v>
      </c>
      <c r="BL114" s="18" t="s">
        <v>156</v>
      </c>
      <c r="BM114" s="140" t="s">
        <v>525</v>
      </c>
    </row>
    <row r="115" spans="2:65" s="1" customFormat="1" ht="16.5" customHeight="1" x14ac:dyDescent="0.2">
      <c r="B115" s="33"/>
      <c r="C115" s="129" t="s">
        <v>349</v>
      </c>
      <c r="D115" s="129" t="s">
        <v>151</v>
      </c>
      <c r="E115" s="130" t="s">
        <v>1243</v>
      </c>
      <c r="F115" s="131" t="s">
        <v>1244</v>
      </c>
      <c r="G115" s="132" t="s">
        <v>336</v>
      </c>
      <c r="H115" s="133">
        <v>100</v>
      </c>
      <c r="I115" s="134"/>
      <c r="J115" s="135">
        <f t="shared" si="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"/>
        <v>0</v>
      </c>
      <c r="Q115" s="138">
        <v>0</v>
      </c>
      <c r="R115" s="138">
        <f t="shared" si="3"/>
        <v>0</v>
      </c>
      <c r="S115" s="138">
        <v>0</v>
      </c>
      <c r="T115" s="138">
        <f t="shared" si="4"/>
        <v>0</v>
      </c>
      <c r="U115" s="329" t="s">
        <v>19</v>
      </c>
      <c r="V115" s="1" t="str">
        <f t="shared" si="0"/>
        <v/>
      </c>
      <c r="AR115" s="140" t="s">
        <v>156</v>
      </c>
      <c r="AT115" s="140" t="s">
        <v>151</v>
      </c>
      <c r="AU115" s="140" t="s">
        <v>82</v>
      </c>
      <c r="AY115" s="18" t="s">
        <v>148</v>
      </c>
      <c r="BE115" s="141">
        <f t="shared" si="5"/>
        <v>0</v>
      </c>
      <c r="BF115" s="141">
        <f t="shared" si="6"/>
        <v>0</v>
      </c>
      <c r="BG115" s="141">
        <f t="shared" si="7"/>
        <v>0</v>
      </c>
      <c r="BH115" s="141">
        <f t="shared" si="8"/>
        <v>0</v>
      </c>
      <c r="BI115" s="141">
        <f t="shared" si="9"/>
        <v>0</v>
      </c>
      <c r="BJ115" s="18" t="s">
        <v>88</v>
      </c>
      <c r="BK115" s="141">
        <f t="shared" si="10"/>
        <v>0</v>
      </c>
      <c r="BL115" s="18" t="s">
        <v>156</v>
      </c>
      <c r="BM115" s="140" t="s">
        <v>537</v>
      </c>
    </row>
    <row r="116" spans="2:65" s="1" customFormat="1" ht="16.5" customHeight="1" x14ac:dyDescent="0.2">
      <c r="B116" s="33"/>
      <c r="C116" s="129" t="s">
        <v>354</v>
      </c>
      <c r="D116" s="129" t="s">
        <v>151</v>
      </c>
      <c r="E116" s="130" t="s">
        <v>1245</v>
      </c>
      <c r="F116" s="131" t="s">
        <v>1246</v>
      </c>
      <c r="G116" s="132" t="s">
        <v>1074</v>
      </c>
      <c r="H116" s="133">
        <v>1</v>
      </c>
      <c r="I116" s="134"/>
      <c r="J116" s="135">
        <f t="shared" si="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"/>
        <v>0</v>
      </c>
      <c r="Q116" s="138">
        <v>0</v>
      </c>
      <c r="R116" s="138">
        <f t="shared" si="3"/>
        <v>0</v>
      </c>
      <c r="S116" s="138">
        <v>0</v>
      </c>
      <c r="T116" s="138">
        <f t="shared" si="4"/>
        <v>0</v>
      </c>
      <c r="U116" s="329" t="s">
        <v>19</v>
      </c>
      <c r="V116" s="1" t="str">
        <f t="shared" si="0"/>
        <v/>
      </c>
      <c r="AR116" s="140" t="s">
        <v>156</v>
      </c>
      <c r="AT116" s="140" t="s">
        <v>151</v>
      </c>
      <c r="AU116" s="140" t="s">
        <v>82</v>
      </c>
      <c r="AY116" s="18" t="s">
        <v>148</v>
      </c>
      <c r="BE116" s="141">
        <f t="shared" si="5"/>
        <v>0</v>
      </c>
      <c r="BF116" s="141">
        <f t="shared" si="6"/>
        <v>0</v>
      </c>
      <c r="BG116" s="141">
        <f t="shared" si="7"/>
        <v>0</v>
      </c>
      <c r="BH116" s="141">
        <f t="shared" si="8"/>
        <v>0</v>
      </c>
      <c r="BI116" s="141">
        <f t="shared" si="9"/>
        <v>0</v>
      </c>
      <c r="BJ116" s="18" t="s">
        <v>88</v>
      </c>
      <c r="BK116" s="141">
        <f t="shared" si="10"/>
        <v>0</v>
      </c>
      <c r="BL116" s="18" t="s">
        <v>156</v>
      </c>
      <c r="BM116" s="140" t="s">
        <v>551</v>
      </c>
    </row>
    <row r="117" spans="2:65" s="1" customFormat="1" ht="16.5" customHeight="1" x14ac:dyDescent="0.2">
      <c r="B117" s="33"/>
      <c r="C117" s="129" t="s">
        <v>358</v>
      </c>
      <c r="D117" s="129" t="s">
        <v>151</v>
      </c>
      <c r="E117" s="130" t="s">
        <v>1247</v>
      </c>
      <c r="F117" s="131" t="s">
        <v>1248</v>
      </c>
      <c r="G117" s="132" t="s">
        <v>540</v>
      </c>
      <c r="H117" s="181"/>
      <c r="I117" s="134"/>
      <c r="J117" s="135">
        <f t="shared" si="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"/>
        <v>0</v>
      </c>
      <c r="Q117" s="138">
        <v>0</v>
      </c>
      <c r="R117" s="138">
        <f t="shared" si="3"/>
        <v>0</v>
      </c>
      <c r="S117" s="138">
        <v>0</v>
      </c>
      <c r="T117" s="138">
        <f t="shared" si="4"/>
        <v>0</v>
      </c>
      <c r="U117" s="329" t="s">
        <v>19</v>
      </c>
      <c r="V117" s="1" t="str">
        <f t="shared" si="0"/>
        <v/>
      </c>
      <c r="AR117" s="140" t="s">
        <v>156</v>
      </c>
      <c r="AT117" s="140" t="s">
        <v>151</v>
      </c>
      <c r="AU117" s="140" t="s">
        <v>82</v>
      </c>
      <c r="AY117" s="18" t="s">
        <v>148</v>
      </c>
      <c r="BE117" s="141">
        <f t="shared" si="5"/>
        <v>0</v>
      </c>
      <c r="BF117" s="141">
        <f t="shared" si="6"/>
        <v>0</v>
      </c>
      <c r="BG117" s="141">
        <f t="shared" si="7"/>
        <v>0</v>
      </c>
      <c r="BH117" s="141">
        <f t="shared" si="8"/>
        <v>0</v>
      </c>
      <c r="BI117" s="141">
        <f t="shared" si="9"/>
        <v>0</v>
      </c>
      <c r="BJ117" s="18" t="s">
        <v>88</v>
      </c>
      <c r="BK117" s="141">
        <f t="shared" si="10"/>
        <v>0</v>
      </c>
      <c r="BL117" s="18" t="s">
        <v>156</v>
      </c>
      <c r="BM117" s="140" t="s">
        <v>561</v>
      </c>
    </row>
    <row r="118" spans="2:65" s="1" customFormat="1" ht="16.5" customHeight="1" x14ac:dyDescent="0.2">
      <c r="B118" s="33"/>
      <c r="C118" s="129" t="s">
        <v>364</v>
      </c>
      <c r="D118" s="129" t="s">
        <v>151</v>
      </c>
      <c r="E118" s="130" t="s">
        <v>1249</v>
      </c>
      <c r="F118" s="131" t="s">
        <v>1250</v>
      </c>
      <c r="G118" s="132" t="s">
        <v>540</v>
      </c>
      <c r="H118" s="181"/>
      <c r="I118" s="134"/>
      <c r="J118" s="135">
        <f t="shared" si="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"/>
        <v>0</v>
      </c>
      <c r="Q118" s="138">
        <v>0</v>
      </c>
      <c r="R118" s="138">
        <f t="shared" si="3"/>
        <v>0</v>
      </c>
      <c r="S118" s="138">
        <v>0</v>
      </c>
      <c r="T118" s="138">
        <f t="shared" si="4"/>
        <v>0</v>
      </c>
      <c r="U118" s="329" t="s">
        <v>19</v>
      </c>
      <c r="V118" s="1" t="str">
        <f t="shared" si="0"/>
        <v/>
      </c>
      <c r="AR118" s="140" t="s">
        <v>156</v>
      </c>
      <c r="AT118" s="140" t="s">
        <v>151</v>
      </c>
      <c r="AU118" s="140" t="s">
        <v>82</v>
      </c>
      <c r="AY118" s="18" t="s">
        <v>148</v>
      </c>
      <c r="BE118" s="141">
        <f t="shared" si="5"/>
        <v>0</v>
      </c>
      <c r="BF118" s="141">
        <f t="shared" si="6"/>
        <v>0</v>
      </c>
      <c r="BG118" s="141">
        <f t="shared" si="7"/>
        <v>0</v>
      </c>
      <c r="BH118" s="141">
        <f t="shared" si="8"/>
        <v>0</v>
      </c>
      <c r="BI118" s="141">
        <f t="shared" si="9"/>
        <v>0</v>
      </c>
      <c r="BJ118" s="18" t="s">
        <v>88</v>
      </c>
      <c r="BK118" s="141">
        <f t="shared" si="10"/>
        <v>0</v>
      </c>
      <c r="BL118" s="18" t="s">
        <v>156</v>
      </c>
      <c r="BM118" s="140" t="s">
        <v>572</v>
      </c>
    </row>
    <row r="119" spans="2:65" s="1" customFormat="1" ht="16.5" customHeight="1" x14ac:dyDescent="0.2">
      <c r="B119" s="33"/>
      <c r="C119" s="129" t="s">
        <v>372</v>
      </c>
      <c r="D119" s="129" t="s">
        <v>151</v>
      </c>
      <c r="E119" s="130" t="s">
        <v>1251</v>
      </c>
      <c r="F119" s="131" t="s">
        <v>1252</v>
      </c>
      <c r="G119" s="132" t="s">
        <v>1074</v>
      </c>
      <c r="H119" s="133">
        <v>1</v>
      </c>
      <c r="I119" s="134"/>
      <c r="J119" s="135">
        <f t="shared" si="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"/>
        <v>0</v>
      </c>
      <c r="Q119" s="138">
        <v>0</v>
      </c>
      <c r="R119" s="138">
        <f t="shared" si="3"/>
        <v>0</v>
      </c>
      <c r="S119" s="138">
        <v>0</v>
      </c>
      <c r="T119" s="138">
        <f t="shared" si="4"/>
        <v>0</v>
      </c>
      <c r="U119" s="329" t="s">
        <v>19</v>
      </c>
      <c r="V119" s="1" t="str">
        <f t="shared" si="0"/>
        <v/>
      </c>
      <c r="AR119" s="140" t="s">
        <v>156</v>
      </c>
      <c r="AT119" s="140" t="s">
        <v>151</v>
      </c>
      <c r="AU119" s="140" t="s">
        <v>82</v>
      </c>
      <c r="AY119" s="18" t="s">
        <v>148</v>
      </c>
      <c r="BE119" s="141">
        <f t="shared" si="5"/>
        <v>0</v>
      </c>
      <c r="BF119" s="141">
        <f t="shared" si="6"/>
        <v>0</v>
      </c>
      <c r="BG119" s="141">
        <f t="shared" si="7"/>
        <v>0</v>
      </c>
      <c r="BH119" s="141">
        <f t="shared" si="8"/>
        <v>0</v>
      </c>
      <c r="BI119" s="141">
        <f t="shared" si="9"/>
        <v>0</v>
      </c>
      <c r="BJ119" s="18" t="s">
        <v>88</v>
      </c>
      <c r="BK119" s="141">
        <f t="shared" si="10"/>
        <v>0</v>
      </c>
      <c r="BL119" s="18" t="s">
        <v>156</v>
      </c>
      <c r="BM119" s="140" t="s">
        <v>581</v>
      </c>
    </row>
    <row r="120" spans="2:65" s="1" customFormat="1" ht="16.5" customHeight="1" x14ac:dyDescent="0.2">
      <c r="B120" s="33"/>
      <c r="C120" s="129" t="s">
        <v>382</v>
      </c>
      <c r="D120" s="129" t="s">
        <v>151</v>
      </c>
      <c r="E120" s="130" t="s">
        <v>1253</v>
      </c>
      <c r="F120" s="131" t="s">
        <v>1254</v>
      </c>
      <c r="G120" s="132" t="s">
        <v>540</v>
      </c>
      <c r="H120" s="181"/>
      <c r="I120" s="134"/>
      <c r="J120" s="135">
        <f t="shared" si="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"/>
        <v>0</v>
      </c>
      <c r="Q120" s="138">
        <v>0</v>
      </c>
      <c r="R120" s="138">
        <f t="shared" si="3"/>
        <v>0</v>
      </c>
      <c r="S120" s="138">
        <v>0</v>
      </c>
      <c r="T120" s="138">
        <f t="shared" si="4"/>
        <v>0</v>
      </c>
      <c r="U120" s="329" t="s">
        <v>19</v>
      </c>
      <c r="V120" s="1" t="str">
        <f t="shared" si="0"/>
        <v/>
      </c>
      <c r="AR120" s="140" t="s">
        <v>156</v>
      </c>
      <c r="AT120" s="140" t="s">
        <v>151</v>
      </c>
      <c r="AU120" s="140" t="s">
        <v>82</v>
      </c>
      <c r="AY120" s="18" t="s">
        <v>148</v>
      </c>
      <c r="BE120" s="141">
        <f t="shared" si="5"/>
        <v>0</v>
      </c>
      <c r="BF120" s="141">
        <f t="shared" si="6"/>
        <v>0</v>
      </c>
      <c r="BG120" s="141">
        <f t="shared" si="7"/>
        <v>0</v>
      </c>
      <c r="BH120" s="141">
        <f t="shared" si="8"/>
        <v>0</v>
      </c>
      <c r="BI120" s="141">
        <f t="shared" si="9"/>
        <v>0</v>
      </c>
      <c r="BJ120" s="18" t="s">
        <v>88</v>
      </c>
      <c r="BK120" s="141">
        <f t="shared" si="10"/>
        <v>0</v>
      </c>
      <c r="BL120" s="18" t="s">
        <v>156</v>
      </c>
      <c r="BM120" s="140" t="s">
        <v>595</v>
      </c>
    </row>
    <row r="121" spans="2:65" s="1" customFormat="1" ht="16.5" customHeight="1" x14ac:dyDescent="0.2">
      <c r="B121" s="33"/>
      <c r="C121" s="129" t="s">
        <v>388</v>
      </c>
      <c r="D121" s="129" t="s">
        <v>151</v>
      </c>
      <c r="E121" s="130" t="s">
        <v>1255</v>
      </c>
      <c r="F121" s="131" t="s">
        <v>1256</v>
      </c>
      <c r="G121" s="132" t="s">
        <v>1074</v>
      </c>
      <c r="H121" s="133">
        <v>1</v>
      </c>
      <c r="I121" s="134"/>
      <c r="J121" s="135">
        <f t="shared" si="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"/>
        <v>0</v>
      </c>
      <c r="Q121" s="138">
        <v>0</v>
      </c>
      <c r="R121" s="138">
        <f t="shared" si="3"/>
        <v>0</v>
      </c>
      <c r="S121" s="138">
        <v>0</v>
      </c>
      <c r="T121" s="138">
        <f t="shared" si="4"/>
        <v>0</v>
      </c>
      <c r="U121" s="329" t="s">
        <v>19</v>
      </c>
      <c r="V121" s="1" t="str">
        <f t="shared" si="0"/>
        <v/>
      </c>
      <c r="AR121" s="140" t="s">
        <v>156</v>
      </c>
      <c r="AT121" s="140" t="s">
        <v>151</v>
      </c>
      <c r="AU121" s="140" t="s">
        <v>82</v>
      </c>
      <c r="AY121" s="18" t="s">
        <v>148</v>
      </c>
      <c r="BE121" s="141">
        <f t="shared" si="5"/>
        <v>0</v>
      </c>
      <c r="BF121" s="141">
        <f t="shared" si="6"/>
        <v>0</v>
      </c>
      <c r="BG121" s="141">
        <f t="shared" si="7"/>
        <v>0</v>
      </c>
      <c r="BH121" s="141">
        <f t="shared" si="8"/>
        <v>0</v>
      </c>
      <c r="BI121" s="141">
        <f t="shared" si="9"/>
        <v>0</v>
      </c>
      <c r="BJ121" s="18" t="s">
        <v>88</v>
      </c>
      <c r="BK121" s="141">
        <f t="shared" si="10"/>
        <v>0</v>
      </c>
      <c r="BL121" s="18" t="s">
        <v>156</v>
      </c>
      <c r="BM121" s="140" t="s">
        <v>609</v>
      </c>
    </row>
    <row r="122" spans="2:65" s="1" customFormat="1" ht="16.5" customHeight="1" x14ac:dyDescent="0.2">
      <c r="B122" s="33"/>
      <c r="C122" s="129" t="s">
        <v>394</v>
      </c>
      <c r="D122" s="129" t="s">
        <v>151</v>
      </c>
      <c r="E122" s="130" t="s">
        <v>1257</v>
      </c>
      <c r="F122" s="131" t="s">
        <v>1258</v>
      </c>
      <c r="G122" s="132" t="s">
        <v>1236</v>
      </c>
      <c r="H122" s="133">
        <v>2</v>
      </c>
      <c r="I122" s="134"/>
      <c r="J122" s="135">
        <f t="shared" si="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"/>
        <v>0</v>
      </c>
      <c r="Q122" s="138">
        <v>0</v>
      </c>
      <c r="R122" s="138">
        <f t="shared" si="3"/>
        <v>0</v>
      </c>
      <c r="S122" s="138">
        <v>0</v>
      </c>
      <c r="T122" s="138">
        <f t="shared" si="4"/>
        <v>0</v>
      </c>
      <c r="U122" s="329" t="s">
        <v>19</v>
      </c>
      <c r="V122" s="1" t="str">
        <f t="shared" si="0"/>
        <v/>
      </c>
      <c r="AR122" s="140" t="s">
        <v>156</v>
      </c>
      <c r="AT122" s="140" t="s">
        <v>151</v>
      </c>
      <c r="AU122" s="140" t="s">
        <v>82</v>
      </c>
      <c r="AY122" s="18" t="s">
        <v>148</v>
      </c>
      <c r="BE122" s="141">
        <f t="shared" si="5"/>
        <v>0</v>
      </c>
      <c r="BF122" s="141">
        <f t="shared" si="6"/>
        <v>0</v>
      </c>
      <c r="BG122" s="141">
        <f t="shared" si="7"/>
        <v>0</v>
      </c>
      <c r="BH122" s="141">
        <f t="shared" si="8"/>
        <v>0</v>
      </c>
      <c r="BI122" s="141">
        <f t="shared" si="9"/>
        <v>0</v>
      </c>
      <c r="BJ122" s="18" t="s">
        <v>88</v>
      </c>
      <c r="BK122" s="141">
        <f t="shared" si="10"/>
        <v>0</v>
      </c>
      <c r="BL122" s="18" t="s">
        <v>156</v>
      </c>
      <c r="BM122" s="140" t="s">
        <v>620</v>
      </c>
    </row>
    <row r="123" spans="2:65" s="1" customFormat="1" ht="16.5" customHeight="1" x14ac:dyDescent="0.2">
      <c r="B123" s="33"/>
      <c r="C123" s="129" t="s">
        <v>401</v>
      </c>
      <c r="D123" s="129" t="s">
        <v>151</v>
      </c>
      <c r="E123" s="130" t="s">
        <v>1259</v>
      </c>
      <c r="F123" s="131" t="s">
        <v>1260</v>
      </c>
      <c r="G123" s="132" t="s">
        <v>1236</v>
      </c>
      <c r="H123" s="133">
        <v>6</v>
      </c>
      <c r="I123" s="134"/>
      <c r="J123" s="135">
        <f t="shared" si="1"/>
        <v>0</v>
      </c>
      <c r="K123" s="131" t="s">
        <v>19</v>
      </c>
      <c r="L123" s="33"/>
      <c r="M123" s="185" t="s">
        <v>19</v>
      </c>
      <c r="N123" s="186" t="s">
        <v>47</v>
      </c>
      <c r="O123" s="183"/>
      <c r="P123" s="187">
        <f t="shared" si="2"/>
        <v>0</v>
      </c>
      <c r="Q123" s="187">
        <v>0</v>
      </c>
      <c r="R123" s="187">
        <f t="shared" si="3"/>
        <v>0</v>
      </c>
      <c r="S123" s="187">
        <v>0</v>
      </c>
      <c r="T123" s="187">
        <f t="shared" si="4"/>
        <v>0</v>
      </c>
      <c r="U123" s="336" t="s">
        <v>19</v>
      </c>
      <c r="V123" s="1" t="str">
        <f t="shared" si="0"/>
        <v/>
      </c>
      <c r="AR123" s="140" t="s">
        <v>156</v>
      </c>
      <c r="AT123" s="140" t="s">
        <v>151</v>
      </c>
      <c r="AU123" s="140" t="s">
        <v>82</v>
      </c>
      <c r="AY123" s="18" t="s">
        <v>148</v>
      </c>
      <c r="BE123" s="141">
        <f t="shared" si="5"/>
        <v>0</v>
      </c>
      <c r="BF123" s="141">
        <f t="shared" si="6"/>
        <v>0</v>
      </c>
      <c r="BG123" s="141">
        <f t="shared" si="7"/>
        <v>0</v>
      </c>
      <c r="BH123" s="141">
        <f t="shared" si="8"/>
        <v>0</v>
      </c>
      <c r="BI123" s="141">
        <f t="shared" si="9"/>
        <v>0</v>
      </c>
      <c r="BJ123" s="18" t="s">
        <v>88</v>
      </c>
      <c r="BK123" s="141">
        <f t="shared" si="10"/>
        <v>0</v>
      </c>
      <c r="BL123" s="18" t="s">
        <v>156</v>
      </c>
      <c r="BM123" s="140" t="s">
        <v>633</v>
      </c>
    </row>
    <row r="124" spans="2:65" s="1" customFormat="1" ht="6.95" customHeight="1" x14ac:dyDescent="0.2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33"/>
    </row>
  </sheetData>
  <sheetProtection algorithmName="SHA-512" hashValue="BT/FIsJLoKQ3Ob3aruyg7XscsRkMoIZTmHY4BKiCUlmRF0u9KtL2oKfwLwCQe7FjN/XsR/METMW9DHAo9qjBiA==" saltValue="ciMmb5qwdRGAxNgdldDTgw==" spinCount="100000" sheet="1" objects="1" scenarios="1" formatColumns="0" formatRows="0" autoFilter="0"/>
  <autoFilter ref="C85:K123" xr:uid="{00000000-0009-0000-0000-000004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08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103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Stroupežnického 2324/26, 15000 Praha 5, b.j.č. 2324/21 - revize 3</v>
      </c>
      <c r="F7" s="315"/>
      <c r="G7" s="315"/>
      <c r="H7" s="315"/>
      <c r="L7" s="21"/>
    </row>
    <row r="8" spans="2:46" s="1" customFormat="1" ht="12" customHeight="1" x14ac:dyDescent="0.2">
      <c r="B8" s="33"/>
      <c r="D8" s="28" t="s">
        <v>104</v>
      </c>
      <c r="L8" s="33"/>
    </row>
    <row r="9" spans="2:46" s="1" customFormat="1" ht="16.5" customHeight="1" x14ac:dyDescent="0.2">
      <c r="B9" s="33"/>
      <c r="E9" s="273" t="s">
        <v>1261</v>
      </c>
      <c r="F9" s="316"/>
      <c r="G9" s="316"/>
      <c r="H9" s="316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2. 5. 2024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7" t="str">
        <f>'Rekapitulace stavby'!E14</f>
        <v>Vyplň údaj</v>
      </c>
      <c r="F18" s="298"/>
      <c r="G18" s="298"/>
      <c r="H18" s="298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28" t="s">
        <v>29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37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47.25" customHeight="1" x14ac:dyDescent="0.2">
      <c r="B27" s="90"/>
      <c r="E27" s="303" t="s">
        <v>40</v>
      </c>
      <c r="F27" s="303"/>
      <c r="G27" s="303"/>
      <c r="H27" s="303"/>
      <c r="L27" s="90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91" t="s">
        <v>41</v>
      </c>
      <c r="J30" s="63">
        <f>ROUND(J85,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8" t="s">
        <v>46</v>
      </c>
      <c r="F33" s="82">
        <f>ROUND((SUM(BE85:BE107)),  2)</f>
        <v>0</v>
      </c>
      <c r="I33" s="92">
        <v>0.21</v>
      </c>
      <c r="J33" s="82">
        <f>ROUND(((SUM(BE85:BE107))*I33),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82">
        <f>ROUND((SUM(BF85:BF107)),  2)</f>
        <v>0</v>
      </c>
      <c r="I34" s="92">
        <v>0.12</v>
      </c>
      <c r="J34" s="82">
        <f>ROUND(((SUM(BF85:BF107))*I34),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82">
        <f>ROUND((SUM(BG85:BG107)),  2)</f>
        <v>0</v>
      </c>
      <c r="I35" s="92">
        <v>0.21</v>
      </c>
      <c r="J35" s="82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82">
        <f>ROUND((SUM(BH85:BH107)),  2)</f>
        <v>0</v>
      </c>
      <c r="I36" s="92">
        <v>0.12</v>
      </c>
      <c r="J36" s="82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82">
        <f>ROUND((SUM(BI85:BI107)),  2)</f>
        <v>0</v>
      </c>
      <c r="I37" s="92">
        <v>0</v>
      </c>
      <c r="J37" s="82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3"/>
      <c r="D39" s="94" t="s">
        <v>51</v>
      </c>
      <c r="E39" s="55"/>
      <c r="F39" s="55"/>
      <c r="G39" s="95" t="s">
        <v>52</v>
      </c>
      <c r="H39" s="96" t="s">
        <v>53</v>
      </c>
      <c r="I39" s="55"/>
      <c r="J39" s="97">
        <f>SUM(J30:J37)</f>
        <v>0</v>
      </c>
      <c r="K39" s="98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108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14" t="str">
        <f>E7</f>
        <v>Rekonstrukce bytových jednotek MČ Stroupežnického 2324/26, 15000 Praha 5, b.j.č. 2324/21 - revize 3</v>
      </c>
      <c r="F48" s="315"/>
      <c r="G48" s="315"/>
      <c r="H48" s="315"/>
      <c r="L48" s="33"/>
    </row>
    <row r="49" spans="2:47" s="1" customFormat="1" ht="12" customHeight="1" x14ac:dyDescent="0.2">
      <c r="B49" s="33"/>
      <c r="C49" s="28" t="s">
        <v>104</v>
      </c>
      <c r="L49" s="33"/>
    </row>
    <row r="50" spans="2:47" s="1" customFormat="1" ht="16.5" customHeight="1" x14ac:dyDescent="0.2">
      <c r="B50" s="33"/>
      <c r="E50" s="273" t="str">
        <f>E9</f>
        <v>VRN - Vedlejší rozpočtové náklady</v>
      </c>
      <c r="F50" s="316"/>
      <c r="G50" s="316"/>
      <c r="H50" s="316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Stroupežnického 2324/26, 15000 Praha 5</v>
      </c>
      <c r="I52" s="28" t="s">
        <v>23</v>
      </c>
      <c r="J52" s="50" t="str">
        <f>IF(J12="","",J12)</f>
        <v>2. 5. 2024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Městská část Praha 5</v>
      </c>
      <c r="I54" s="28" t="s">
        <v>33</v>
      </c>
      <c r="J54" s="31" t="str">
        <f>E21</f>
        <v>Boa projekt s.r.o.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28" t="s">
        <v>37</v>
      </c>
      <c r="J55" s="31" t="str">
        <f>E24</f>
        <v xml:space="preserve"> 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9" t="s">
        <v>109</v>
      </c>
      <c r="D57" s="93"/>
      <c r="E57" s="93"/>
      <c r="F57" s="93"/>
      <c r="G57" s="93"/>
      <c r="H57" s="93"/>
      <c r="I57" s="93"/>
      <c r="J57" s="100" t="s">
        <v>110</v>
      </c>
      <c r="K57" s="93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101" t="s">
        <v>73</v>
      </c>
      <c r="J59" s="63">
        <f>J85</f>
        <v>0</v>
      </c>
      <c r="L59" s="33"/>
      <c r="AU59" s="18" t="s">
        <v>111</v>
      </c>
    </row>
    <row r="60" spans="2:47" s="8" customFormat="1" ht="24.95" customHeight="1" x14ac:dyDescent="0.2">
      <c r="B60" s="102"/>
      <c r="D60" s="103" t="s">
        <v>1261</v>
      </c>
      <c r="E60" s="104"/>
      <c r="F60" s="104"/>
      <c r="G60" s="104"/>
      <c r="H60" s="104"/>
      <c r="I60" s="104"/>
      <c r="J60" s="105">
        <f>J86</f>
        <v>0</v>
      </c>
      <c r="L60" s="102"/>
    </row>
    <row r="61" spans="2:47" s="9" customFormat="1" ht="19.899999999999999" customHeight="1" x14ac:dyDescent="0.2">
      <c r="B61" s="106"/>
      <c r="D61" s="107" t="s">
        <v>1262</v>
      </c>
      <c r="E61" s="108"/>
      <c r="F61" s="108"/>
      <c r="G61" s="108"/>
      <c r="H61" s="108"/>
      <c r="I61" s="108"/>
      <c r="J61" s="109">
        <f>J87</f>
        <v>0</v>
      </c>
      <c r="L61" s="106"/>
    </row>
    <row r="62" spans="2:47" s="9" customFormat="1" ht="19.899999999999999" customHeight="1" x14ac:dyDescent="0.2">
      <c r="B62" s="106"/>
      <c r="D62" s="107" t="s">
        <v>1263</v>
      </c>
      <c r="E62" s="108"/>
      <c r="F62" s="108"/>
      <c r="G62" s="108"/>
      <c r="H62" s="108"/>
      <c r="I62" s="108"/>
      <c r="J62" s="109">
        <f>J90</f>
        <v>0</v>
      </c>
      <c r="L62" s="106"/>
    </row>
    <row r="63" spans="2:47" s="9" customFormat="1" ht="19.899999999999999" customHeight="1" x14ac:dyDescent="0.2">
      <c r="B63" s="106"/>
      <c r="D63" s="107" t="s">
        <v>1264</v>
      </c>
      <c r="E63" s="108"/>
      <c r="F63" s="108"/>
      <c r="G63" s="108"/>
      <c r="H63" s="108"/>
      <c r="I63" s="108"/>
      <c r="J63" s="109">
        <f>J95</f>
        <v>0</v>
      </c>
      <c r="L63" s="106"/>
    </row>
    <row r="64" spans="2:47" s="9" customFormat="1" ht="19.899999999999999" customHeight="1" x14ac:dyDescent="0.2">
      <c r="B64" s="106"/>
      <c r="D64" s="107" t="s">
        <v>1265</v>
      </c>
      <c r="E64" s="108"/>
      <c r="F64" s="108"/>
      <c r="G64" s="108"/>
      <c r="H64" s="108"/>
      <c r="I64" s="108"/>
      <c r="J64" s="109">
        <f>J98</f>
        <v>0</v>
      </c>
      <c r="L64" s="106"/>
    </row>
    <row r="65" spans="2:12" s="9" customFormat="1" ht="19.899999999999999" customHeight="1" x14ac:dyDescent="0.2">
      <c r="B65" s="106"/>
      <c r="D65" s="107" t="s">
        <v>1266</v>
      </c>
      <c r="E65" s="108"/>
      <c r="F65" s="108"/>
      <c r="G65" s="108"/>
      <c r="H65" s="108"/>
      <c r="I65" s="108"/>
      <c r="J65" s="109">
        <f>J102</f>
        <v>0</v>
      </c>
      <c r="L65" s="106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132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14" t="str">
        <f>E7</f>
        <v>Rekonstrukce bytových jednotek MČ Stroupežnického 2324/26, 15000 Praha 5, b.j.č. 2324/21 - revize 3</v>
      </c>
      <c r="F75" s="315"/>
      <c r="G75" s="315"/>
      <c r="H75" s="315"/>
      <c r="L75" s="33"/>
    </row>
    <row r="76" spans="2:12" s="1" customFormat="1" ht="12" customHeight="1" x14ac:dyDescent="0.2">
      <c r="B76" s="33"/>
      <c r="C76" s="28" t="s">
        <v>104</v>
      </c>
      <c r="L76" s="33"/>
    </row>
    <row r="77" spans="2:12" s="1" customFormat="1" ht="16.5" customHeight="1" x14ac:dyDescent="0.2">
      <c r="B77" s="33"/>
      <c r="E77" s="273" t="str">
        <f>E9</f>
        <v>VRN - Vedlejší rozpočtové náklady</v>
      </c>
      <c r="F77" s="316"/>
      <c r="G77" s="316"/>
      <c r="H77" s="316"/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21</v>
      </c>
      <c r="F79" s="26" t="str">
        <f>F12</f>
        <v>Stroupežnického 2324/26, 15000 Praha 5</v>
      </c>
      <c r="I79" s="28" t="s">
        <v>23</v>
      </c>
      <c r="J79" s="50" t="str">
        <f>IF(J12="","",J12)</f>
        <v>2. 5. 2024</v>
      </c>
      <c r="L79" s="33"/>
    </row>
    <row r="80" spans="2:12" s="1" customFormat="1" ht="6.95" customHeight="1" x14ac:dyDescent="0.2">
      <c r="B80" s="33"/>
      <c r="L80" s="33"/>
    </row>
    <row r="81" spans="2:65" s="1" customFormat="1" ht="15.2" customHeight="1" x14ac:dyDescent="0.2">
      <c r="B81" s="33"/>
      <c r="C81" s="28" t="s">
        <v>25</v>
      </c>
      <c r="F81" s="26" t="str">
        <f>E15</f>
        <v>Městská část Praha 5</v>
      </c>
      <c r="I81" s="28" t="s">
        <v>33</v>
      </c>
      <c r="J81" s="31" t="str">
        <f>E21</f>
        <v>Boa projekt s.r.o.</v>
      </c>
      <c r="L81" s="33"/>
    </row>
    <row r="82" spans="2:65" s="1" customFormat="1" ht="15.2" customHeight="1" x14ac:dyDescent="0.2">
      <c r="B82" s="33"/>
      <c r="C82" s="28" t="s">
        <v>31</v>
      </c>
      <c r="F82" s="26" t="str">
        <f>IF(E18="","",E18)</f>
        <v>Vyplň údaj</v>
      </c>
      <c r="I82" s="28" t="s">
        <v>37</v>
      </c>
      <c r="J82" s="31" t="str">
        <f>E24</f>
        <v xml:space="preserve"> </v>
      </c>
      <c r="L82" s="33"/>
    </row>
    <row r="83" spans="2:65" s="1" customFormat="1" ht="10.35" customHeight="1" x14ac:dyDescent="0.2">
      <c r="B83" s="33"/>
      <c r="L83" s="33"/>
    </row>
    <row r="84" spans="2:65" s="10" customFormat="1" ht="29.25" customHeight="1" x14ac:dyDescent="0.2">
      <c r="B84" s="110"/>
      <c r="C84" s="111" t="s">
        <v>133</v>
      </c>
      <c r="D84" s="112" t="s">
        <v>60</v>
      </c>
      <c r="E84" s="112" t="s">
        <v>56</v>
      </c>
      <c r="F84" s="112" t="s">
        <v>57</v>
      </c>
      <c r="G84" s="112" t="s">
        <v>134</v>
      </c>
      <c r="H84" s="112" t="s">
        <v>135</v>
      </c>
      <c r="I84" s="112" t="s">
        <v>136</v>
      </c>
      <c r="J84" s="112" t="s">
        <v>110</v>
      </c>
      <c r="K84" s="113" t="s">
        <v>137</v>
      </c>
      <c r="L84" s="110"/>
      <c r="M84" s="56" t="s">
        <v>19</v>
      </c>
      <c r="N84" s="57" t="s">
        <v>45</v>
      </c>
      <c r="O84" s="57" t="s">
        <v>138</v>
      </c>
      <c r="P84" s="57" t="s">
        <v>139</v>
      </c>
      <c r="Q84" s="57" t="s">
        <v>140</v>
      </c>
      <c r="R84" s="57" t="s">
        <v>141</v>
      </c>
      <c r="S84" s="57" t="s">
        <v>142</v>
      </c>
      <c r="T84" s="57" t="s">
        <v>143</v>
      </c>
      <c r="U84" s="58" t="s">
        <v>144</v>
      </c>
    </row>
    <row r="85" spans="2:65" s="1" customFormat="1" ht="22.9" customHeight="1" x14ac:dyDescent="0.25">
      <c r="B85" s="33"/>
      <c r="C85" s="61" t="s">
        <v>145</v>
      </c>
      <c r="J85" s="114">
        <f>BK85</f>
        <v>0</v>
      </c>
      <c r="L85" s="33"/>
      <c r="M85" s="59"/>
      <c r="N85" s="51"/>
      <c r="O85" s="51"/>
      <c r="P85" s="115">
        <f>P86</f>
        <v>0</v>
      </c>
      <c r="Q85" s="51"/>
      <c r="R85" s="115">
        <f>R86</f>
        <v>0</v>
      </c>
      <c r="S85" s="51"/>
      <c r="T85" s="115">
        <f>T86</f>
        <v>0</v>
      </c>
      <c r="U85" s="52"/>
      <c r="AT85" s="18" t="s">
        <v>74</v>
      </c>
      <c r="AU85" s="18" t="s">
        <v>111</v>
      </c>
      <c r="BK85" s="116">
        <f>BK86</f>
        <v>0</v>
      </c>
    </row>
    <row r="86" spans="2:65" s="11" customFormat="1" ht="25.9" customHeight="1" x14ac:dyDescent="0.2">
      <c r="B86" s="117"/>
      <c r="D86" s="118" t="s">
        <v>74</v>
      </c>
      <c r="E86" s="119" t="s">
        <v>99</v>
      </c>
      <c r="F86" s="119" t="s">
        <v>100</v>
      </c>
      <c r="I86" s="120"/>
      <c r="J86" s="121">
        <f>BK86</f>
        <v>0</v>
      </c>
      <c r="L86" s="117"/>
      <c r="M86" s="122"/>
      <c r="P86" s="123">
        <f>P87+P90+P95+P98+P102</f>
        <v>0</v>
      </c>
      <c r="R86" s="123">
        <f>R87+R90+R95+R98+R102</f>
        <v>0</v>
      </c>
      <c r="T86" s="123">
        <f>T87+T90+T95+T98+T102</f>
        <v>0</v>
      </c>
      <c r="U86" s="124"/>
      <c r="AR86" s="118" t="s">
        <v>180</v>
      </c>
      <c r="AT86" s="125" t="s">
        <v>74</v>
      </c>
      <c r="AU86" s="125" t="s">
        <v>75</v>
      </c>
      <c r="AY86" s="118" t="s">
        <v>148</v>
      </c>
      <c r="BK86" s="126">
        <f>BK87+BK90+BK95+BK98+BK102</f>
        <v>0</v>
      </c>
    </row>
    <row r="87" spans="2:65" s="11" customFormat="1" ht="22.9" customHeight="1" x14ac:dyDescent="0.2">
      <c r="B87" s="117"/>
      <c r="D87" s="118" t="s">
        <v>74</v>
      </c>
      <c r="E87" s="127" t="s">
        <v>1267</v>
      </c>
      <c r="F87" s="127" t="s">
        <v>1268</v>
      </c>
      <c r="I87" s="120"/>
      <c r="J87" s="128">
        <f>BK87</f>
        <v>0</v>
      </c>
      <c r="L87" s="117"/>
      <c r="M87" s="122"/>
      <c r="P87" s="123">
        <f>SUM(P88:P89)</f>
        <v>0</v>
      </c>
      <c r="R87" s="123">
        <f>SUM(R88:R89)</f>
        <v>0</v>
      </c>
      <c r="T87" s="123">
        <f>SUM(T88:T89)</f>
        <v>0</v>
      </c>
      <c r="U87" s="124"/>
      <c r="AR87" s="118" t="s">
        <v>180</v>
      </c>
      <c r="AT87" s="125" t="s">
        <v>74</v>
      </c>
      <c r="AU87" s="125" t="s">
        <v>82</v>
      </c>
      <c r="AY87" s="118" t="s">
        <v>148</v>
      </c>
      <c r="BK87" s="126">
        <f>SUM(BK88:BK89)</f>
        <v>0</v>
      </c>
    </row>
    <row r="88" spans="2:65" s="1" customFormat="1" ht="16.5" customHeight="1" x14ac:dyDescent="0.2">
      <c r="B88" s="33"/>
      <c r="C88" s="129" t="s">
        <v>82</v>
      </c>
      <c r="D88" s="129" t="s">
        <v>151</v>
      </c>
      <c r="E88" s="130" t="s">
        <v>1269</v>
      </c>
      <c r="F88" s="131" t="s">
        <v>1270</v>
      </c>
      <c r="G88" s="132" t="s">
        <v>352</v>
      </c>
      <c r="H88" s="133">
        <v>1</v>
      </c>
      <c r="I88" s="134"/>
      <c r="J88" s="135">
        <f>ROUND(I88*H88,2)</f>
        <v>0</v>
      </c>
      <c r="K88" s="131" t="s">
        <v>155</v>
      </c>
      <c r="L88" s="33"/>
      <c r="M88" s="136" t="s">
        <v>19</v>
      </c>
      <c r="N88" s="137" t="s">
        <v>47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8">
        <f>S88*H88</f>
        <v>0</v>
      </c>
      <c r="U88" s="139" t="s">
        <v>19</v>
      </c>
      <c r="AR88" s="140" t="s">
        <v>1271</v>
      </c>
      <c r="AT88" s="140" t="s">
        <v>151</v>
      </c>
      <c r="AU88" s="140" t="s">
        <v>88</v>
      </c>
      <c r="AY88" s="18" t="s">
        <v>148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88</v>
      </c>
      <c r="BK88" s="141">
        <f>ROUND(I88*H88,2)</f>
        <v>0</v>
      </c>
      <c r="BL88" s="18" t="s">
        <v>1271</v>
      </c>
      <c r="BM88" s="140" t="s">
        <v>1272</v>
      </c>
    </row>
    <row r="89" spans="2:65" s="1" customFormat="1" ht="11.25" x14ac:dyDescent="0.2">
      <c r="B89" s="33"/>
      <c r="D89" s="142" t="s">
        <v>158</v>
      </c>
      <c r="F89" s="143" t="s">
        <v>1273</v>
      </c>
      <c r="I89" s="144"/>
      <c r="L89" s="33"/>
      <c r="M89" s="145"/>
      <c r="U89" s="54"/>
      <c r="AT89" s="18" t="s">
        <v>158</v>
      </c>
      <c r="AU89" s="18" t="s">
        <v>88</v>
      </c>
    </row>
    <row r="90" spans="2:65" s="11" customFormat="1" ht="22.9" customHeight="1" x14ac:dyDescent="0.2">
      <c r="B90" s="117"/>
      <c r="D90" s="118" t="s">
        <v>74</v>
      </c>
      <c r="E90" s="127" t="s">
        <v>1274</v>
      </c>
      <c r="F90" s="127" t="s">
        <v>1275</v>
      </c>
      <c r="I90" s="120"/>
      <c r="J90" s="128">
        <f>BK90</f>
        <v>0</v>
      </c>
      <c r="L90" s="117"/>
      <c r="M90" s="122"/>
      <c r="P90" s="123">
        <f>SUM(P91:P94)</f>
        <v>0</v>
      </c>
      <c r="R90" s="123">
        <f>SUM(R91:R94)</f>
        <v>0</v>
      </c>
      <c r="T90" s="123">
        <f>SUM(T91:T94)</f>
        <v>0</v>
      </c>
      <c r="U90" s="124"/>
      <c r="AR90" s="118" t="s">
        <v>180</v>
      </c>
      <c r="AT90" s="125" t="s">
        <v>74</v>
      </c>
      <c r="AU90" s="125" t="s">
        <v>82</v>
      </c>
      <c r="AY90" s="118" t="s">
        <v>148</v>
      </c>
      <c r="BK90" s="126">
        <f>SUM(BK91:BK94)</f>
        <v>0</v>
      </c>
    </row>
    <row r="91" spans="2:65" s="1" customFormat="1" ht="16.5" customHeight="1" x14ac:dyDescent="0.2">
      <c r="B91" s="33"/>
      <c r="C91" s="129" t="s">
        <v>88</v>
      </c>
      <c r="D91" s="129" t="s">
        <v>151</v>
      </c>
      <c r="E91" s="130" t="s">
        <v>1276</v>
      </c>
      <c r="F91" s="131" t="s">
        <v>1275</v>
      </c>
      <c r="G91" s="132" t="s">
        <v>1277</v>
      </c>
      <c r="H91" s="133">
        <v>1</v>
      </c>
      <c r="I91" s="134"/>
      <c r="J91" s="135">
        <f>ROUND(I91*H91,2)</f>
        <v>0</v>
      </c>
      <c r="K91" s="131" t="s">
        <v>155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139" t="s">
        <v>19</v>
      </c>
      <c r="AR91" s="140" t="s">
        <v>1271</v>
      </c>
      <c r="AT91" s="140" t="s">
        <v>151</v>
      </c>
      <c r="AU91" s="140" t="s">
        <v>88</v>
      </c>
      <c r="AY91" s="18" t="s">
        <v>148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1271</v>
      </c>
      <c r="BM91" s="140" t="s">
        <v>1278</v>
      </c>
    </row>
    <row r="92" spans="2:65" s="1" customFormat="1" ht="11.25" x14ac:dyDescent="0.2">
      <c r="B92" s="33"/>
      <c r="D92" s="142" t="s">
        <v>158</v>
      </c>
      <c r="F92" s="143" t="s">
        <v>1279</v>
      </c>
      <c r="I92" s="144"/>
      <c r="L92" s="33"/>
      <c r="M92" s="145"/>
      <c r="U92" s="54"/>
      <c r="AT92" s="18" t="s">
        <v>158</v>
      </c>
      <c r="AU92" s="18" t="s">
        <v>88</v>
      </c>
    </row>
    <row r="93" spans="2:65" s="1" customFormat="1" ht="16.5" customHeight="1" x14ac:dyDescent="0.2">
      <c r="B93" s="33"/>
      <c r="C93" s="129" t="s">
        <v>149</v>
      </c>
      <c r="D93" s="129" t="s">
        <v>151</v>
      </c>
      <c r="E93" s="130" t="s">
        <v>1280</v>
      </c>
      <c r="F93" s="131" t="s">
        <v>1281</v>
      </c>
      <c r="G93" s="132" t="s">
        <v>1277</v>
      </c>
      <c r="H93" s="133">
        <v>1</v>
      </c>
      <c r="I93" s="134"/>
      <c r="J93" s="135">
        <f>ROUND(I93*H93,2)</f>
        <v>0</v>
      </c>
      <c r="K93" s="131" t="s">
        <v>155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139" t="s">
        <v>19</v>
      </c>
      <c r="AR93" s="140" t="s">
        <v>1271</v>
      </c>
      <c r="AT93" s="140" t="s">
        <v>151</v>
      </c>
      <c r="AU93" s="140" t="s">
        <v>88</v>
      </c>
      <c r="AY93" s="18" t="s">
        <v>148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1271</v>
      </c>
      <c r="BM93" s="140" t="s">
        <v>1282</v>
      </c>
    </row>
    <row r="94" spans="2:65" s="1" customFormat="1" ht="11.25" x14ac:dyDescent="0.2">
      <c r="B94" s="33"/>
      <c r="D94" s="142" t="s">
        <v>158</v>
      </c>
      <c r="F94" s="143" t="s">
        <v>1283</v>
      </c>
      <c r="I94" s="144"/>
      <c r="L94" s="33"/>
      <c r="M94" s="145"/>
      <c r="U94" s="54"/>
      <c r="AT94" s="18" t="s">
        <v>158</v>
      </c>
      <c r="AU94" s="18" t="s">
        <v>88</v>
      </c>
    </row>
    <row r="95" spans="2:65" s="11" customFormat="1" ht="22.9" customHeight="1" x14ac:dyDescent="0.2">
      <c r="B95" s="117"/>
      <c r="D95" s="118" t="s">
        <v>74</v>
      </c>
      <c r="E95" s="127" t="s">
        <v>1284</v>
      </c>
      <c r="F95" s="127" t="s">
        <v>1285</v>
      </c>
      <c r="I95" s="120"/>
      <c r="J95" s="128">
        <f>BK95</f>
        <v>0</v>
      </c>
      <c r="L95" s="117"/>
      <c r="M95" s="122"/>
      <c r="P95" s="123">
        <f>SUM(P96:P97)</f>
        <v>0</v>
      </c>
      <c r="R95" s="123">
        <f>SUM(R96:R97)</f>
        <v>0</v>
      </c>
      <c r="T95" s="123">
        <f>SUM(T96:T97)</f>
        <v>0</v>
      </c>
      <c r="U95" s="124"/>
      <c r="AR95" s="118" t="s">
        <v>180</v>
      </c>
      <c r="AT95" s="125" t="s">
        <v>74</v>
      </c>
      <c r="AU95" s="125" t="s">
        <v>82</v>
      </c>
      <c r="AY95" s="118" t="s">
        <v>148</v>
      </c>
      <c r="BK95" s="126">
        <f>SUM(BK96:BK97)</f>
        <v>0</v>
      </c>
    </row>
    <row r="96" spans="2:65" s="1" customFormat="1" ht="16.5" customHeight="1" x14ac:dyDescent="0.2">
      <c r="B96" s="33"/>
      <c r="C96" s="129" t="s">
        <v>156</v>
      </c>
      <c r="D96" s="129" t="s">
        <v>151</v>
      </c>
      <c r="E96" s="130" t="s">
        <v>1286</v>
      </c>
      <c r="F96" s="131" t="s">
        <v>1287</v>
      </c>
      <c r="G96" s="132" t="s">
        <v>1277</v>
      </c>
      <c r="H96" s="133">
        <v>1</v>
      </c>
      <c r="I96" s="134"/>
      <c r="J96" s="135">
        <f>ROUND(I96*H96,2)</f>
        <v>0</v>
      </c>
      <c r="K96" s="131" t="s">
        <v>155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139" t="s">
        <v>19</v>
      </c>
      <c r="AR96" s="140" t="s">
        <v>1271</v>
      </c>
      <c r="AT96" s="140" t="s">
        <v>151</v>
      </c>
      <c r="AU96" s="140" t="s">
        <v>88</v>
      </c>
      <c r="AY96" s="18" t="s">
        <v>148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1271</v>
      </c>
      <c r="BM96" s="140" t="s">
        <v>1288</v>
      </c>
    </row>
    <row r="97" spans="2:65" s="1" customFormat="1" ht="11.25" x14ac:dyDescent="0.2">
      <c r="B97" s="33"/>
      <c r="D97" s="142" t="s">
        <v>158</v>
      </c>
      <c r="F97" s="143" t="s">
        <v>1289</v>
      </c>
      <c r="I97" s="144"/>
      <c r="L97" s="33"/>
      <c r="M97" s="145"/>
      <c r="U97" s="54"/>
      <c r="AT97" s="18" t="s">
        <v>158</v>
      </c>
      <c r="AU97" s="18" t="s">
        <v>88</v>
      </c>
    </row>
    <row r="98" spans="2:65" s="11" customFormat="1" ht="22.9" customHeight="1" x14ac:dyDescent="0.2">
      <c r="B98" s="117"/>
      <c r="D98" s="118" t="s">
        <v>74</v>
      </c>
      <c r="E98" s="127" t="s">
        <v>1290</v>
      </c>
      <c r="F98" s="127" t="s">
        <v>1291</v>
      </c>
      <c r="I98" s="120"/>
      <c r="J98" s="128">
        <f>BK98</f>
        <v>0</v>
      </c>
      <c r="L98" s="117"/>
      <c r="M98" s="122"/>
      <c r="P98" s="123">
        <f>SUM(P99:P101)</f>
        <v>0</v>
      </c>
      <c r="R98" s="123">
        <f>SUM(R99:R101)</f>
        <v>0</v>
      </c>
      <c r="T98" s="123">
        <f>SUM(T99:T101)</f>
        <v>0</v>
      </c>
      <c r="U98" s="124"/>
      <c r="AR98" s="118" t="s">
        <v>180</v>
      </c>
      <c r="AT98" s="125" t="s">
        <v>74</v>
      </c>
      <c r="AU98" s="125" t="s">
        <v>82</v>
      </c>
      <c r="AY98" s="118" t="s">
        <v>148</v>
      </c>
      <c r="BK98" s="126">
        <f>SUM(BK99:BK101)</f>
        <v>0</v>
      </c>
    </row>
    <row r="99" spans="2:65" s="1" customFormat="1" ht="16.5" customHeight="1" x14ac:dyDescent="0.2">
      <c r="B99" s="33"/>
      <c r="C99" s="129" t="s">
        <v>180</v>
      </c>
      <c r="D99" s="129" t="s">
        <v>151</v>
      </c>
      <c r="E99" s="130" t="s">
        <v>1292</v>
      </c>
      <c r="F99" s="131" t="s">
        <v>1293</v>
      </c>
      <c r="G99" s="132" t="s">
        <v>1277</v>
      </c>
      <c r="H99" s="133">
        <v>1</v>
      </c>
      <c r="I99" s="134"/>
      <c r="J99" s="135">
        <f>ROUND(I99*H99,2)</f>
        <v>0</v>
      </c>
      <c r="K99" s="131" t="s">
        <v>155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139" t="s">
        <v>19</v>
      </c>
      <c r="AR99" s="140" t="s">
        <v>1271</v>
      </c>
      <c r="AT99" s="140" t="s">
        <v>151</v>
      </c>
      <c r="AU99" s="140" t="s">
        <v>88</v>
      </c>
      <c r="AY99" s="18" t="s">
        <v>148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1271</v>
      </c>
      <c r="BM99" s="140" t="s">
        <v>1294</v>
      </c>
    </row>
    <row r="100" spans="2:65" s="1" customFormat="1" ht="11.25" x14ac:dyDescent="0.2">
      <c r="B100" s="33"/>
      <c r="D100" s="142" t="s">
        <v>158</v>
      </c>
      <c r="F100" s="143" t="s">
        <v>1295</v>
      </c>
      <c r="I100" s="144"/>
      <c r="L100" s="33"/>
      <c r="M100" s="145"/>
      <c r="U100" s="54"/>
      <c r="AT100" s="18" t="s">
        <v>158</v>
      </c>
      <c r="AU100" s="18" t="s">
        <v>88</v>
      </c>
    </row>
    <row r="101" spans="2:65" s="1" customFormat="1" ht="19.5" x14ac:dyDescent="0.2">
      <c r="B101" s="33"/>
      <c r="D101" s="147" t="s">
        <v>238</v>
      </c>
      <c r="F101" s="164" t="s">
        <v>1296</v>
      </c>
      <c r="I101" s="144"/>
      <c r="L101" s="33"/>
      <c r="M101" s="145"/>
      <c r="U101" s="54"/>
      <c r="AT101" s="18" t="s">
        <v>238</v>
      </c>
      <c r="AU101" s="18" t="s">
        <v>88</v>
      </c>
    </row>
    <row r="102" spans="2:65" s="11" customFormat="1" ht="22.9" customHeight="1" x14ac:dyDescent="0.2">
      <c r="B102" s="117"/>
      <c r="D102" s="118" t="s">
        <v>74</v>
      </c>
      <c r="E102" s="127" t="s">
        <v>1297</v>
      </c>
      <c r="F102" s="127" t="s">
        <v>1298</v>
      </c>
      <c r="I102" s="120"/>
      <c r="J102" s="128">
        <f>BK102</f>
        <v>0</v>
      </c>
      <c r="L102" s="117"/>
      <c r="M102" s="122"/>
      <c r="P102" s="123">
        <f>SUM(P103:P107)</f>
        <v>0</v>
      </c>
      <c r="R102" s="123">
        <f>SUM(R103:R107)</f>
        <v>0</v>
      </c>
      <c r="T102" s="123">
        <f>SUM(T103:T107)</f>
        <v>0</v>
      </c>
      <c r="U102" s="124"/>
      <c r="AR102" s="118" t="s">
        <v>180</v>
      </c>
      <c r="AT102" s="125" t="s">
        <v>74</v>
      </c>
      <c r="AU102" s="125" t="s">
        <v>82</v>
      </c>
      <c r="AY102" s="118" t="s">
        <v>148</v>
      </c>
      <c r="BK102" s="126">
        <f>SUM(BK103:BK107)</f>
        <v>0</v>
      </c>
    </row>
    <row r="103" spans="2:65" s="1" customFormat="1" ht="16.5" customHeight="1" x14ac:dyDescent="0.2">
      <c r="B103" s="33"/>
      <c r="C103" s="129" t="s">
        <v>186</v>
      </c>
      <c r="D103" s="129" t="s">
        <v>151</v>
      </c>
      <c r="E103" s="130" t="s">
        <v>1299</v>
      </c>
      <c r="F103" s="131" t="s">
        <v>1300</v>
      </c>
      <c r="G103" s="132" t="s">
        <v>1277</v>
      </c>
      <c r="H103" s="133">
        <v>1</v>
      </c>
      <c r="I103" s="134"/>
      <c r="J103" s="135">
        <f>ROUND(I103*H103,2)</f>
        <v>0</v>
      </c>
      <c r="K103" s="131" t="s">
        <v>155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139" t="s">
        <v>19</v>
      </c>
      <c r="AR103" s="140" t="s">
        <v>1271</v>
      </c>
      <c r="AT103" s="140" t="s">
        <v>151</v>
      </c>
      <c r="AU103" s="140" t="s">
        <v>88</v>
      </c>
      <c r="AY103" s="18" t="s">
        <v>148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1271</v>
      </c>
      <c r="BM103" s="140" t="s">
        <v>1301</v>
      </c>
    </row>
    <row r="104" spans="2:65" s="1" customFormat="1" ht="11.25" x14ac:dyDescent="0.2">
      <c r="B104" s="33"/>
      <c r="D104" s="142" t="s">
        <v>158</v>
      </c>
      <c r="F104" s="143" t="s">
        <v>1302</v>
      </c>
      <c r="I104" s="144"/>
      <c r="L104" s="33"/>
      <c r="M104" s="145"/>
      <c r="U104" s="54"/>
      <c r="AT104" s="18" t="s">
        <v>158</v>
      </c>
      <c r="AU104" s="18" t="s">
        <v>88</v>
      </c>
    </row>
    <row r="105" spans="2:65" s="1" customFormat="1" ht="16.5" customHeight="1" x14ac:dyDescent="0.2">
      <c r="B105" s="33"/>
      <c r="C105" s="129" t="s">
        <v>192</v>
      </c>
      <c r="D105" s="129" t="s">
        <v>151</v>
      </c>
      <c r="E105" s="130" t="s">
        <v>1303</v>
      </c>
      <c r="F105" s="131" t="s">
        <v>1304</v>
      </c>
      <c r="G105" s="132" t="s">
        <v>1277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139" t="s">
        <v>19</v>
      </c>
      <c r="AR105" s="140" t="s">
        <v>1271</v>
      </c>
      <c r="AT105" s="140" t="s">
        <v>151</v>
      </c>
      <c r="AU105" s="140" t="s">
        <v>88</v>
      </c>
      <c r="AY105" s="18" t="s">
        <v>148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1271</v>
      </c>
      <c r="BM105" s="140" t="s">
        <v>1305</v>
      </c>
    </row>
    <row r="106" spans="2:65" s="1" customFormat="1" ht="16.5" customHeight="1" x14ac:dyDescent="0.2">
      <c r="B106" s="33"/>
      <c r="C106" s="129" t="s">
        <v>197</v>
      </c>
      <c r="D106" s="129" t="s">
        <v>151</v>
      </c>
      <c r="E106" s="130" t="s">
        <v>1306</v>
      </c>
      <c r="F106" s="131" t="s">
        <v>1307</v>
      </c>
      <c r="G106" s="132" t="s">
        <v>1277</v>
      </c>
      <c r="H106" s="133">
        <v>1</v>
      </c>
      <c r="I106" s="134"/>
      <c r="J106" s="135">
        <f>ROUND(I106*H106,2)</f>
        <v>0</v>
      </c>
      <c r="K106" s="131" t="s">
        <v>155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139" t="s">
        <v>19</v>
      </c>
      <c r="AR106" s="140" t="s">
        <v>1271</v>
      </c>
      <c r="AT106" s="140" t="s">
        <v>151</v>
      </c>
      <c r="AU106" s="140" t="s">
        <v>88</v>
      </c>
      <c r="AY106" s="18" t="s">
        <v>148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1271</v>
      </c>
      <c r="BM106" s="140" t="s">
        <v>1308</v>
      </c>
    </row>
    <row r="107" spans="2:65" s="1" customFormat="1" ht="11.25" x14ac:dyDescent="0.2">
      <c r="B107" s="33"/>
      <c r="D107" s="142" t="s">
        <v>158</v>
      </c>
      <c r="F107" s="143" t="s">
        <v>1309</v>
      </c>
      <c r="I107" s="144"/>
      <c r="L107" s="33"/>
      <c r="M107" s="182"/>
      <c r="N107" s="183"/>
      <c r="O107" s="183"/>
      <c r="P107" s="183"/>
      <c r="Q107" s="183"/>
      <c r="R107" s="183"/>
      <c r="S107" s="183"/>
      <c r="T107" s="183"/>
      <c r="U107" s="184"/>
      <c r="AT107" s="18" t="s">
        <v>158</v>
      </c>
      <c r="AU107" s="18" t="s">
        <v>88</v>
      </c>
    </row>
    <row r="108" spans="2:65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sheetProtection algorithmName="SHA-512" hashValue="mR7bAJidL8yh6FvS15LR0qYl4benPEgf4O1UNECLTMPpHFdVC3tb9OmO7G0ZmN7i1igm0NH6YoWVnA41w9el9g==" saltValue="eIRFMHZZgXcpku18nAbwbsTon0P+hRwraC580MYK0pcD+FDxkFJ76uDzwl+mhjeTZVvUtdX27WjGp1tOnvveeA==" spinCount="100000" sheet="1" objects="1" scenarios="1" formatColumns="0" formatRows="0" autoFilter="0"/>
  <autoFilter ref="C84:K107" xr:uid="{00000000-0009-0000-0000-000005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500-000000000000}"/>
    <hyperlink ref="F92" r:id="rId2" xr:uid="{00000000-0004-0000-0500-000001000000}"/>
    <hyperlink ref="F94" r:id="rId3" xr:uid="{00000000-0004-0000-0500-000002000000}"/>
    <hyperlink ref="F97" r:id="rId4" xr:uid="{00000000-0004-0000-0500-000003000000}"/>
    <hyperlink ref="F100" r:id="rId5" xr:uid="{00000000-0004-0000-0500-000004000000}"/>
    <hyperlink ref="F104" r:id="rId6" xr:uid="{00000000-0004-0000-0500-000005000000}"/>
    <hyperlink ref="F107" r:id="rId7" xr:uid="{00000000-0004-0000-05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88" customWidth="1"/>
    <col min="2" max="2" width="1.6640625" style="188" customWidth="1"/>
    <col min="3" max="4" width="5" style="188" customWidth="1"/>
    <col min="5" max="5" width="11.6640625" style="188" customWidth="1"/>
    <col min="6" max="6" width="9.1640625" style="188" customWidth="1"/>
    <col min="7" max="7" width="5" style="188" customWidth="1"/>
    <col min="8" max="8" width="77.83203125" style="188" customWidth="1"/>
    <col min="9" max="10" width="20" style="188" customWidth="1"/>
    <col min="11" max="11" width="1.6640625" style="188" customWidth="1"/>
  </cols>
  <sheetData>
    <row r="1" spans="2:11" customFormat="1" ht="37.5" customHeight="1" x14ac:dyDescent="0.2"/>
    <row r="2" spans="2:11" customFormat="1" ht="7.5" customHeight="1" x14ac:dyDescent="0.2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6" customFormat="1" ht="45" customHeight="1" x14ac:dyDescent="0.2">
      <c r="B3" s="192"/>
      <c r="C3" s="320" t="s">
        <v>1310</v>
      </c>
      <c r="D3" s="320"/>
      <c r="E3" s="320"/>
      <c r="F3" s="320"/>
      <c r="G3" s="320"/>
      <c r="H3" s="320"/>
      <c r="I3" s="320"/>
      <c r="J3" s="320"/>
      <c r="K3" s="193"/>
    </row>
    <row r="4" spans="2:11" customFormat="1" ht="25.5" customHeight="1" x14ac:dyDescent="0.3">
      <c r="B4" s="194"/>
      <c r="C4" s="319" t="s">
        <v>1311</v>
      </c>
      <c r="D4" s="319"/>
      <c r="E4" s="319"/>
      <c r="F4" s="319"/>
      <c r="G4" s="319"/>
      <c r="H4" s="319"/>
      <c r="I4" s="319"/>
      <c r="J4" s="319"/>
      <c r="K4" s="195"/>
    </row>
    <row r="5" spans="2:11" customFormat="1" ht="5.25" customHeight="1" x14ac:dyDescent="0.2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customFormat="1" ht="15" customHeight="1" x14ac:dyDescent="0.2">
      <c r="B6" s="194"/>
      <c r="C6" s="318" t="s">
        <v>1312</v>
      </c>
      <c r="D6" s="318"/>
      <c r="E6" s="318"/>
      <c r="F6" s="318"/>
      <c r="G6" s="318"/>
      <c r="H6" s="318"/>
      <c r="I6" s="318"/>
      <c r="J6" s="318"/>
      <c r="K6" s="195"/>
    </row>
    <row r="7" spans="2:11" customFormat="1" ht="15" customHeight="1" x14ac:dyDescent="0.2">
      <c r="B7" s="198"/>
      <c r="C7" s="318" t="s">
        <v>1313</v>
      </c>
      <c r="D7" s="318"/>
      <c r="E7" s="318"/>
      <c r="F7" s="318"/>
      <c r="G7" s="318"/>
      <c r="H7" s="318"/>
      <c r="I7" s="318"/>
      <c r="J7" s="318"/>
      <c r="K7" s="195"/>
    </row>
    <row r="8" spans="2:11" customFormat="1" ht="12.75" customHeight="1" x14ac:dyDescent="0.2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customFormat="1" ht="15" customHeight="1" x14ac:dyDescent="0.2">
      <c r="B9" s="198"/>
      <c r="C9" s="318" t="s">
        <v>1314</v>
      </c>
      <c r="D9" s="318"/>
      <c r="E9" s="318"/>
      <c r="F9" s="318"/>
      <c r="G9" s="318"/>
      <c r="H9" s="318"/>
      <c r="I9" s="318"/>
      <c r="J9" s="318"/>
      <c r="K9" s="195"/>
    </row>
    <row r="10" spans="2:11" customFormat="1" ht="15" customHeight="1" x14ac:dyDescent="0.2">
      <c r="B10" s="198"/>
      <c r="C10" s="197"/>
      <c r="D10" s="318" t="s">
        <v>1315</v>
      </c>
      <c r="E10" s="318"/>
      <c r="F10" s="318"/>
      <c r="G10" s="318"/>
      <c r="H10" s="318"/>
      <c r="I10" s="318"/>
      <c r="J10" s="318"/>
      <c r="K10" s="195"/>
    </row>
    <row r="11" spans="2:11" customFormat="1" ht="15" customHeight="1" x14ac:dyDescent="0.2">
      <c r="B11" s="198"/>
      <c r="C11" s="199"/>
      <c r="D11" s="318" t="s">
        <v>1316</v>
      </c>
      <c r="E11" s="318"/>
      <c r="F11" s="318"/>
      <c r="G11" s="318"/>
      <c r="H11" s="318"/>
      <c r="I11" s="318"/>
      <c r="J11" s="318"/>
      <c r="K11" s="195"/>
    </row>
    <row r="12" spans="2:11" customFormat="1" ht="15" customHeight="1" x14ac:dyDescent="0.2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pans="2:11" customFormat="1" ht="15" customHeight="1" x14ac:dyDescent="0.2">
      <c r="B13" s="198"/>
      <c r="C13" s="199"/>
      <c r="D13" s="200" t="s">
        <v>1317</v>
      </c>
      <c r="E13" s="197"/>
      <c r="F13" s="197"/>
      <c r="G13" s="197"/>
      <c r="H13" s="197"/>
      <c r="I13" s="197"/>
      <c r="J13" s="197"/>
      <c r="K13" s="195"/>
    </row>
    <row r="14" spans="2:11" customFormat="1" ht="12.75" customHeight="1" x14ac:dyDescent="0.2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pans="2:11" customFormat="1" ht="15" customHeight="1" x14ac:dyDescent="0.2">
      <c r="B15" s="198"/>
      <c r="C15" s="199"/>
      <c r="D15" s="318" t="s">
        <v>1318</v>
      </c>
      <c r="E15" s="318"/>
      <c r="F15" s="318"/>
      <c r="G15" s="318"/>
      <c r="H15" s="318"/>
      <c r="I15" s="318"/>
      <c r="J15" s="318"/>
      <c r="K15" s="195"/>
    </row>
    <row r="16" spans="2:11" customFormat="1" ht="15" customHeight="1" x14ac:dyDescent="0.2">
      <c r="B16" s="198"/>
      <c r="C16" s="199"/>
      <c r="D16" s="318" t="s">
        <v>1319</v>
      </c>
      <c r="E16" s="318"/>
      <c r="F16" s="318"/>
      <c r="G16" s="318"/>
      <c r="H16" s="318"/>
      <c r="I16" s="318"/>
      <c r="J16" s="318"/>
      <c r="K16" s="195"/>
    </row>
    <row r="17" spans="2:11" customFormat="1" ht="15" customHeight="1" x14ac:dyDescent="0.2">
      <c r="B17" s="198"/>
      <c r="C17" s="199"/>
      <c r="D17" s="318" t="s">
        <v>1320</v>
      </c>
      <c r="E17" s="318"/>
      <c r="F17" s="318"/>
      <c r="G17" s="318"/>
      <c r="H17" s="318"/>
      <c r="I17" s="318"/>
      <c r="J17" s="318"/>
      <c r="K17" s="195"/>
    </row>
    <row r="18" spans="2:11" customFormat="1" ht="15" customHeight="1" x14ac:dyDescent="0.2">
      <c r="B18" s="198"/>
      <c r="C18" s="199"/>
      <c r="D18" s="199"/>
      <c r="E18" s="201" t="s">
        <v>81</v>
      </c>
      <c r="F18" s="318" t="s">
        <v>1321</v>
      </c>
      <c r="G18" s="318"/>
      <c r="H18" s="318"/>
      <c r="I18" s="318"/>
      <c r="J18" s="318"/>
      <c r="K18" s="195"/>
    </row>
    <row r="19" spans="2:11" customFormat="1" ht="15" customHeight="1" x14ac:dyDescent="0.2">
      <c r="B19" s="198"/>
      <c r="C19" s="199"/>
      <c r="D19" s="199"/>
      <c r="E19" s="201" t="s">
        <v>1322</v>
      </c>
      <c r="F19" s="318" t="s">
        <v>1323</v>
      </c>
      <c r="G19" s="318"/>
      <c r="H19" s="318"/>
      <c r="I19" s="318"/>
      <c r="J19" s="318"/>
      <c r="K19" s="195"/>
    </row>
    <row r="20" spans="2:11" customFormat="1" ht="15" customHeight="1" x14ac:dyDescent="0.2">
      <c r="B20" s="198"/>
      <c r="C20" s="199"/>
      <c r="D20" s="199"/>
      <c r="E20" s="201" t="s">
        <v>1324</v>
      </c>
      <c r="F20" s="318" t="s">
        <v>1325</v>
      </c>
      <c r="G20" s="318"/>
      <c r="H20" s="318"/>
      <c r="I20" s="318"/>
      <c r="J20" s="318"/>
      <c r="K20" s="195"/>
    </row>
    <row r="21" spans="2:11" customFormat="1" ht="15" customHeight="1" x14ac:dyDescent="0.2">
      <c r="B21" s="198"/>
      <c r="C21" s="199"/>
      <c r="D21" s="199"/>
      <c r="E21" s="201" t="s">
        <v>101</v>
      </c>
      <c r="F21" s="318" t="s">
        <v>1326</v>
      </c>
      <c r="G21" s="318"/>
      <c r="H21" s="318"/>
      <c r="I21" s="318"/>
      <c r="J21" s="318"/>
      <c r="K21" s="195"/>
    </row>
    <row r="22" spans="2:11" customFormat="1" ht="15" customHeight="1" x14ac:dyDescent="0.2">
      <c r="B22" s="198"/>
      <c r="C22" s="199"/>
      <c r="D22" s="199"/>
      <c r="E22" s="201" t="s">
        <v>1327</v>
      </c>
      <c r="F22" s="318" t="s">
        <v>1139</v>
      </c>
      <c r="G22" s="318"/>
      <c r="H22" s="318"/>
      <c r="I22" s="318"/>
      <c r="J22" s="318"/>
      <c r="K22" s="195"/>
    </row>
    <row r="23" spans="2:11" customFormat="1" ht="15" customHeight="1" x14ac:dyDescent="0.2">
      <c r="B23" s="198"/>
      <c r="C23" s="199"/>
      <c r="D23" s="199"/>
      <c r="E23" s="201" t="s">
        <v>87</v>
      </c>
      <c r="F23" s="318" t="s">
        <v>1328</v>
      </c>
      <c r="G23" s="318"/>
      <c r="H23" s="318"/>
      <c r="I23" s="318"/>
      <c r="J23" s="318"/>
      <c r="K23" s="195"/>
    </row>
    <row r="24" spans="2:11" customFormat="1" ht="12.75" customHeight="1" x14ac:dyDescent="0.2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pans="2:11" customFormat="1" ht="15" customHeight="1" x14ac:dyDescent="0.2">
      <c r="B25" s="198"/>
      <c r="C25" s="318" t="s">
        <v>1329</v>
      </c>
      <c r="D25" s="318"/>
      <c r="E25" s="318"/>
      <c r="F25" s="318"/>
      <c r="G25" s="318"/>
      <c r="H25" s="318"/>
      <c r="I25" s="318"/>
      <c r="J25" s="318"/>
      <c r="K25" s="195"/>
    </row>
    <row r="26" spans="2:11" customFormat="1" ht="15" customHeight="1" x14ac:dyDescent="0.2">
      <c r="B26" s="198"/>
      <c r="C26" s="318" t="s">
        <v>1330</v>
      </c>
      <c r="D26" s="318"/>
      <c r="E26" s="318"/>
      <c r="F26" s="318"/>
      <c r="G26" s="318"/>
      <c r="H26" s="318"/>
      <c r="I26" s="318"/>
      <c r="J26" s="318"/>
      <c r="K26" s="195"/>
    </row>
    <row r="27" spans="2:11" customFormat="1" ht="15" customHeight="1" x14ac:dyDescent="0.2">
      <c r="B27" s="198"/>
      <c r="C27" s="197"/>
      <c r="D27" s="318" t="s">
        <v>1331</v>
      </c>
      <c r="E27" s="318"/>
      <c r="F27" s="318"/>
      <c r="G27" s="318"/>
      <c r="H27" s="318"/>
      <c r="I27" s="318"/>
      <c r="J27" s="318"/>
      <c r="K27" s="195"/>
    </row>
    <row r="28" spans="2:11" customFormat="1" ht="15" customHeight="1" x14ac:dyDescent="0.2">
      <c r="B28" s="198"/>
      <c r="C28" s="199"/>
      <c r="D28" s="318" t="s">
        <v>1332</v>
      </c>
      <c r="E28" s="318"/>
      <c r="F28" s="318"/>
      <c r="G28" s="318"/>
      <c r="H28" s="318"/>
      <c r="I28" s="318"/>
      <c r="J28" s="318"/>
      <c r="K28" s="195"/>
    </row>
    <row r="29" spans="2:11" customFormat="1" ht="12.75" customHeight="1" x14ac:dyDescent="0.2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pans="2:11" customFormat="1" ht="15" customHeight="1" x14ac:dyDescent="0.2">
      <c r="B30" s="198"/>
      <c r="C30" s="199"/>
      <c r="D30" s="318" t="s">
        <v>1333</v>
      </c>
      <c r="E30" s="318"/>
      <c r="F30" s="318"/>
      <c r="G30" s="318"/>
      <c r="H30" s="318"/>
      <c r="I30" s="318"/>
      <c r="J30" s="318"/>
      <c r="K30" s="195"/>
    </row>
    <row r="31" spans="2:11" customFormat="1" ht="15" customHeight="1" x14ac:dyDescent="0.2">
      <c r="B31" s="198"/>
      <c r="C31" s="199"/>
      <c r="D31" s="318" t="s">
        <v>1334</v>
      </c>
      <c r="E31" s="318"/>
      <c r="F31" s="318"/>
      <c r="G31" s="318"/>
      <c r="H31" s="318"/>
      <c r="I31" s="318"/>
      <c r="J31" s="318"/>
      <c r="K31" s="195"/>
    </row>
    <row r="32" spans="2:11" customFormat="1" ht="12.75" customHeight="1" x14ac:dyDescent="0.2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pans="2:11" customFormat="1" ht="15" customHeight="1" x14ac:dyDescent="0.2">
      <c r="B33" s="198"/>
      <c r="C33" s="199"/>
      <c r="D33" s="318" t="s">
        <v>1335</v>
      </c>
      <c r="E33" s="318"/>
      <c r="F33" s="318"/>
      <c r="G33" s="318"/>
      <c r="H33" s="318"/>
      <c r="I33" s="318"/>
      <c r="J33" s="318"/>
      <c r="K33" s="195"/>
    </row>
    <row r="34" spans="2:11" customFormat="1" ht="15" customHeight="1" x14ac:dyDescent="0.2">
      <c r="B34" s="198"/>
      <c r="C34" s="199"/>
      <c r="D34" s="318" t="s">
        <v>1336</v>
      </c>
      <c r="E34" s="318"/>
      <c r="F34" s="318"/>
      <c r="G34" s="318"/>
      <c r="H34" s="318"/>
      <c r="I34" s="318"/>
      <c r="J34" s="318"/>
      <c r="K34" s="195"/>
    </row>
    <row r="35" spans="2:11" customFormat="1" ht="15" customHeight="1" x14ac:dyDescent="0.2">
      <c r="B35" s="198"/>
      <c r="C35" s="199"/>
      <c r="D35" s="318" t="s">
        <v>1337</v>
      </c>
      <c r="E35" s="318"/>
      <c r="F35" s="318"/>
      <c r="G35" s="318"/>
      <c r="H35" s="318"/>
      <c r="I35" s="318"/>
      <c r="J35" s="318"/>
      <c r="K35" s="195"/>
    </row>
    <row r="36" spans="2:11" customFormat="1" ht="15" customHeight="1" x14ac:dyDescent="0.2">
      <c r="B36" s="198"/>
      <c r="C36" s="199"/>
      <c r="D36" s="197"/>
      <c r="E36" s="200" t="s">
        <v>133</v>
      </c>
      <c r="F36" s="197"/>
      <c r="G36" s="318" t="s">
        <v>1338</v>
      </c>
      <c r="H36" s="318"/>
      <c r="I36" s="318"/>
      <c r="J36" s="318"/>
      <c r="K36" s="195"/>
    </row>
    <row r="37" spans="2:11" customFormat="1" ht="30.75" customHeight="1" x14ac:dyDescent="0.2">
      <c r="B37" s="198"/>
      <c r="C37" s="199"/>
      <c r="D37" s="197"/>
      <c r="E37" s="200" t="s">
        <v>1339</v>
      </c>
      <c r="F37" s="197"/>
      <c r="G37" s="318" t="s">
        <v>1340</v>
      </c>
      <c r="H37" s="318"/>
      <c r="I37" s="318"/>
      <c r="J37" s="318"/>
      <c r="K37" s="195"/>
    </row>
    <row r="38" spans="2:11" customFormat="1" ht="15" customHeight="1" x14ac:dyDescent="0.2">
      <c r="B38" s="198"/>
      <c r="C38" s="199"/>
      <c r="D38" s="197"/>
      <c r="E38" s="200" t="s">
        <v>56</v>
      </c>
      <c r="F38" s="197"/>
      <c r="G38" s="318" t="s">
        <v>1341</v>
      </c>
      <c r="H38" s="318"/>
      <c r="I38" s="318"/>
      <c r="J38" s="318"/>
      <c r="K38" s="195"/>
    </row>
    <row r="39" spans="2:11" customFormat="1" ht="15" customHeight="1" x14ac:dyDescent="0.2">
      <c r="B39" s="198"/>
      <c r="C39" s="199"/>
      <c r="D39" s="197"/>
      <c r="E39" s="200" t="s">
        <v>57</v>
      </c>
      <c r="F39" s="197"/>
      <c r="G39" s="318" t="s">
        <v>1342</v>
      </c>
      <c r="H39" s="318"/>
      <c r="I39" s="318"/>
      <c r="J39" s="318"/>
      <c r="K39" s="195"/>
    </row>
    <row r="40" spans="2:11" customFormat="1" ht="15" customHeight="1" x14ac:dyDescent="0.2">
      <c r="B40" s="198"/>
      <c r="C40" s="199"/>
      <c r="D40" s="197"/>
      <c r="E40" s="200" t="s">
        <v>134</v>
      </c>
      <c r="F40" s="197"/>
      <c r="G40" s="318" t="s">
        <v>1343</v>
      </c>
      <c r="H40" s="318"/>
      <c r="I40" s="318"/>
      <c r="J40" s="318"/>
      <c r="K40" s="195"/>
    </row>
    <row r="41" spans="2:11" customFormat="1" ht="15" customHeight="1" x14ac:dyDescent="0.2">
      <c r="B41" s="198"/>
      <c r="C41" s="199"/>
      <c r="D41" s="197"/>
      <c r="E41" s="200" t="s">
        <v>135</v>
      </c>
      <c r="F41" s="197"/>
      <c r="G41" s="318" t="s">
        <v>1344</v>
      </c>
      <c r="H41" s="318"/>
      <c r="I41" s="318"/>
      <c r="J41" s="318"/>
      <c r="K41" s="195"/>
    </row>
    <row r="42" spans="2:11" customFormat="1" ht="15" customHeight="1" x14ac:dyDescent="0.2">
      <c r="B42" s="198"/>
      <c r="C42" s="199"/>
      <c r="D42" s="197"/>
      <c r="E42" s="200" t="s">
        <v>1345</v>
      </c>
      <c r="F42" s="197"/>
      <c r="G42" s="318" t="s">
        <v>1346</v>
      </c>
      <c r="H42" s="318"/>
      <c r="I42" s="318"/>
      <c r="J42" s="318"/>
      <c r="K42" s="195"/>
    </row>
    <row r="43" spans="2:11" customFormat="1" ht="15" customHeight="1" x14ac:dyDescent="0.2">
      <c r="B43" s="198"/>
      <c r="C43" s="199"/>
      <c r="D43" s="197"/>
      <c r="E43" s="200"/>
      <c r="F43" s="197"/>
      <c r="G43" s="318" t="s">
        <v>1347</v>
      </c>
      <c r="H43" s="318"/>
      <c r="I43" s="318"/>
      <c r="J43" s="318"/>
      <c r="K43" s="195"/>
    </row>
    <row r="44" spans="2:11" customFormat="1" ht="15" customHeight="1" x14ac:dyDescent="0.2">
      <c r="B44" s="198"/>
      <c r="C44" s="199"/>
      <c r="D44" s="197"/>
      <c r="E44" s="200" t="s">
        <v>1348</v>
      </c>
      <c r="F44" s="197"/>
      <c r="G44" s="318" t="s">
        <v>1349</v>
      </c>
      <c r="H44" s="318"/>
      <c r="I44" s="318"/>
      <c r="J44" s="318"/>
      <c r="K44" s="195"/>
    </row>
    <row r="45" spans="2:11" customFormat="1" ht="15" customHeight="1" x14ac:dyDescent="0.2">
      <c r="B45" s="198"/>
      <c r="C45" s="199"/>
      <c r="D45" s="197"/>
      <c r="E45" s="200" t="s">
        <v>137</v>
      </c>
      <c r="F45" s="197"/>
      <c r="G45" s="318" t="s">
        <v>1350</v>
      </c>
      <c r="H45" s="318"/>
      <c r="I45" s="318"/>
      <c r="J45" s="318"/>
      <c r="K45" s="195"/>
    </row>
    <row r="46" spans="2:11" customFormat="1" ht="12.75" customHeight="1" x14ac:dyDescent="0.2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pans="2:11" customFormat="1" ht="15" customHeight="1" x14ac:dyDescent="0.2">
      <c r="B47" s="198"/>
      <c r="C47" s="199"/>
      <c r="D47" s="318" t="s">
        <v>1351</v>
      </c>
      <c r="E47" s="318"/>
      <c r="F47" s="318"/>
      <c r="G47" s="318"/>
      <c r="H47" s="318"/>
      <c r="I47" s="318"/>
      <c r="J47" s="318"/>
      <c r="K47" s="195"/>
    </row>
    <row r="48" spans="2:11" customFormat="1" ht="15" customHeight="1" x14ac:dyDescent="0.2">
      <c r="B48" s="198"/>
      <c r="C48" s="199"/>
      <c r="D48" s="199"/>
      <c r="E48" s="318" t="s">
        <v>1352</v>
      </c>
      <c r="F48" s="318"/>
      <c r="G48" s="318"/>
      <c r="H48" s="318"/>
      <c r="I48" s="318"/>
      <c r="J48" s="318"/>
      <c r="K48" s="195"/>
    </row>
    <row r="49" spans="2:11" customFormat="1" ht="15" customHeight="1" x14ac:dyDescent="0.2">
      <c r="B49" s="198"/>
      <c r="C49" s="199"/>
      <c r="D49" s="199"/>
      <c r="E49" s="318" t="s">
        <v>1353</v>
      </c>
      <c r="F49" s="318"/>
      <c r="G49" s="318"/>
      <c r="H49" s="318"/>
      <c r="I49" s="318"/>
      <c r="J49" s="318"/>
      <c r="K49" s="195"/>
    </row>
    <row r="50" spans="2:11" customFormat="1" ht="15" customHeight="1" x14ac:dyDescent="0.2">
      <c r="B50" s="198"/>
      <c r="C50" s="199"/>
      <c r="D50" s="199"/>
      <c r="E50" s="318" t="s">
        <v>1354</v>
      </c>
      <c r="F50" s="318"/>
      <c r="G50" s="318"/>
      <c r="H50" s="318"/>
      <c r="I50" s="318"/>
      <c r="J50" s="318"/>
      <c r="K50" s="195"/>
    </row>
    <row r="51" spans="2:11" customFormat="1" ht="15" customHeight="1" x14ac:dyDescent="0.2">
      <c r="B51" s="198"/>
      <c r="C51" s="199"/>
      <c r="D51" s="318" t="s">
        <v>1355</v>
      </c>
      <c r="E51" s="318"/>
      <c r="F51" s="318"/>
      <c r="G51" s="318"/>
      <c r="H51" s="318"/>
      <c r="I51" s="318"/>
      <c r="J51" s="318"/>
      <c r="K51" s="195"/>
    </row>
    <row r="52" spans="2:11" customFormat="1" ht="25.5" customHeight="1" x14ac:dyDescent="0.3">
      <c r="B52" s="194"/>
      <c r="C52" s="319" t="s">
        <v>1356</v>
      </c>
      <c r="D52" s="319"/>
      <c r="E52" s="319"/>
      <c r="F52" s="319"/>
      <c r="G52" s="319"/>
      <c r="H52" s="319"/>
      <c r="I52" s="319"/>
      <c r="J52" s="319"/>
      <c r="K52" s="195"/>
    </row>
    <row r="53" spans="2:11" customFormat="1" ht="5.25" customHeight="1" x14ac:dyDescent="0.2">
      <c r="B53" s="194"/>
      <c r="C53" s="196"/>
      <c r="D53" s="196"/>
      <c r="E53" s="196"/>
      <c r="F53" s="196"/>
      <c r="G53" s="196"/>
      <c r="H53" s="196"/>
      <c r="I53" s="196"/>
      <c r="J53" s="196"/>
      <c r="K53" s="195"/>
    </row>
    <row r="54" spans="2:11" customFormat="1" ht="15" customHeight="1" x14ac:dyDescent="0.2">
      <c r="B54" s="194"/>
      <c r="C54" s="318" t="s">
        <v>1357</v>
      </c>
      <c r="D54" s="318"/>
      <c r="E54" s="318"/>
      <c r="F54" s="318"/>
      <c r="G54" s="318"/>
      <c r="H54" s="318"/>
      <c r="I54" s="318"/>
      <c r="J54" s="318"/>
      <c r="K54" s="195"/>
    </row>
    <row r="55" spans="2:11" customFormat="1" ht="15" customHeight="1" x14ac:dyDescent="0.2">
      <c r="B55" s="194"/>
      <c r="C55" s="318" t="s">
        <v>1358</v>
      </c>
      <c r="D55" s="318"/>
      <c r="E55" s="318"/>
      <c r="F55" s="318"/>
      <c r="G55" s="318"/>
      <c r="H55" s="318"/>
      <c r="I55" s="318"/>
      <c r="J55" s="318"/>
      <c r="K55" s="195"/>
    </row>
    <row r="56" spans="2:11" customFormat="1" ht="12.75" customHeight="1" x14ac:dyDescent="0.2">
      <c r="B56" s="194"/>
      <c r="C56" s="197"/>
      <c r="D56" s="197"/>
      <c r="E56" s="197"/>
      <c r="F56" s="197"/>
      <c r="G56" s="197"/>
      <c r="H56" s="197"/>
      <c r="I56" s="197"/>
      <c r="J56" s="197"/>
      <c r="K56" s="195"/>
    </row>
    <row r="57" spans="2:11" customFormat="1" ht="15" customHeight="1" x14ac:dyDescent="0.2">
      <c r="B57" s="194"/>
      <c r="C57" s="318" t="s">
        <v>1359</v>
      </c>
      <c r="D57" s="318"/>
      <c r="E57" s="318"/>
      <c r="F57" s="318"/>
      <c r="G57" s="318"/>
      <c r="H57" s="318"/>
      <c r="I57" s="318"/>
      <c r="J57" s="318"/>
      <c r="K57" s="195"/>
    </row>
    <row r="58" spans="2:11" customFormat="1" ht="15" customHeight="1" x14ac:dyDescent="0.2">
      <c r="B58" s="194"/>
      <c r="C58" s="199"/>
      <c r="D58" s="318" t="s">
        <v>1360</v>
      </c>
      <c r="E58" s="318"/>
      <c r="F58" s="318"/>
      <c r="G58" s="318"/>
      <c r="H58" s="318"/>
      <c r="I58" s="318"/>
      <c r="J58" s="318"/>
      <c r="K58" s="195"/>
    </row>
    <row r="59" spans="2:11" customFormat="1" ht="15" customHeight="1" x14ac:dyDescent="0.2">
      <c r="B59" s="194"/>
      <c r="C59" s="199"/>
      <c r="D59" s="318" t="s">
        <v>1361</v>
      </c>
      <c r="E59" s="318"/>
      <c r="F59" s="318"/>
      <c r="G59" s="318"/>
      <c r="H59" s="318"/>
      <c r="I59" s="318"/>
      <c r="J59" s="318"/>
      <c r="K59" s="195"/>
    </row>
    <row r="60" spans="2:11" customFormat="1" ht="15" customHeight="1" x14ac:dyDescent="0.2">
      <c r="B60" s="194"/>
      <c r="C60" s="199"/>
      <c r="D60" s="318" t="s">
        <v>1362</v>
      </c>
      <c r="E60" s="318"/>
      <c r="F60" s="318"/>
      <c r="G60" s="318"/>
      <c r="H60" s="318"/>
      <c r="I60" s="318"/>
      <c r="J60" s="318"/>
      <c r="K60" s="195"/>
    </row>
    <row r="61" spans="2:11" customFormat="1" ht="15" customHeight="1" x14ac:dyDescent="0.2">
      <c r="B61" s="194"/>
      <c r="C61" s="199"/>
      <c r="D61" s="318" t="s">
        <v>1363</v>
      </c>
      <c r="E61" s="318"/>
      <c r="F61" s="318"/>
      <c r="G61" s="318"/>
      <c r="H61" s="318"/>
      <c r="I61" s="318"/>
      <c r="J61" s="318"/>
      <c r="K61" s="195"/>
    </row>
    <row r="62" spans="2:11" customFormat="1" ht="15" customHeight="1" x14ac:dyDescent="0.2">
      <c r="B62" s="194"/>
      <c r="C62" s="199"/>
      <c r="D62" s="321" t="s">
        <v>1364</v>
      </c>
      <c r="E62" s="321"/>
      <c r="F62" s="321"/>
      <c r="G62" s="321"/>
      <c r="H62" s="321"/>
      <c r="I62" s="321"/>
      <c r="J62" s="321"/>
      <c r="K62" s="195"/>
    </row>
    <row r="63" spans="2:11" customFormat="1" ht="15" customHeight="1" x14ac:dyDescent="0.2">
      <c r="B63" s="194"/>
      <c r="C63" s="199"/>
      <c r="D63" s="318" t="s">
        <v>1365</v>
      </c>
      <c r="E63" s="318"/>
      <c r="F63" s="318"/>
      <c r="G63" s="318"/>
      <c r="H63" s="318"/>
      <c r="I63" s="318"/>
      <c r="J63" s="318"/>
      <c r="K63" s="195"/>
    </row>
    <row r="64" spans="2:11" customFormat="1" ht="12.75" customHeight="1" x14ac:dyDescent="0.2">
      <c r="B64" s="194"/>
      <c r="C64" s="199"/>
      <c r="D64" s="199"/>
      <c r="E64" s="202"/>
      <c r="F64" s="199"/>
      <c r="G64" s="199"/>
      <c r="H64" s="199"/>
      <c r="I64" s="199"/>
      <c r="J64" s="199"/>
      <c r="K64" s="195"/>
    </row>
    <row r="65" spans="2:11" customFormat="1" ht="15" customHeight="1" x14ac:dyDescent="0.2">
      <c r="B65" s="194"/>
      <c r="C65" s="199"/>
      <c r="D65" s="318" t="s">
        <v>1366</v>
      </c>
      <c r="E65" s="318"/>
      <c r="F65" s="318"/>
      <c r="G65" s="318"/>
      <c r="H65" s="318"/>
      <c r="I65" s="318"/>
      <c r="J65" s="318"/>
      <c r="K65" s="195"/>
    </row>
    <row r="66" spans="2:11" customFormat="1" ht="15" customHeight="1" x14ac:dyDescent="0.2">
      <c r="B66" s="194"/>
      <c r="C66" s="199"/>
      <c r="D66" s="321" t="s">
        <v>1367</v>
      </c>
      <c r="E66" s="321"/>
      <c r="F66" s="321"/>
      <c r="G66" s="321"/>
      <c r="H66" s="321"/>
      <c r="I66" s="321"/>
      <c r="J66" s="321"/>
      <c r="K66" s="195"/>
    </row>
    <row r="67" spans="2:11" customFormat="1" ht="15" customHeight="1" x14ac:dyDescent="0.2">
      <c r="B67" s="194"/>
      <c r="C67" s="199"/>
      <c r="D67" s="318" t="s">
        <v>1368</v>
      </c>
      <c r="E67" s="318"/>
      <c r="F67" s="318"/>
      <c r="G67" s="318"/>
      <c r="H67" s="318"/>
      <c r="I67" s="318"/>
      <c r="J67" s="318"/>
      <c r="K67" s="195"/>
    </row>
    <row r="68" spans="2:11" customFormat="1" ht="15" customHeight="1" x14ac:dyDescent="0.2">
      <c r="B68" s="194"/>
      <c r="C68" s="199"/>
      <c r="D68" s="318" t="s">
        <v>1369</v>
      </c>
      <c r="E68" s="318"/>
      <c r="F68" s="318"/>
      <c r="G68" s="318"/>
      <c r="H68" s="318"/>
      <c r="I68" s="318"/>
      <c r="J68" s="318"/>
      <c r="K68" s="195"/>
    </row>
    <row r="69" spans="2:11" customFormat="1" ht="15" customHeight="1" x14ac:dyDescent="0.2">
      <c r="B69" s="194"/>
      <c r="C69" s="199"/>
      <c r="D69" s="318" t="s">
        <v>1370</v>
      </c>
      <c r="E69" s="318"/>
      <c r="F69" s="318"/>
      <c r="G69" s="318"/>
      <c r="H69" s="318"/>
      <c r="I69" s="318"/>
      <c r="J69" s="318"/>
      <c r="K69" s="195"/>
    </row>
    <row r="70" spans="2:11" customFormat="1" ht="15" customHeight="1" x14ac:dyDescent="0.2">
      <c r="B70" s="194"/>
      <c r="C70" s="199"/>
      <c r="D70" s="318" t="s">
        <v>1371</v>
      </c>
      <c r="E70" s="318"/>
      <c r="F70" s="318"/>
      <c r="G70" s="318"/>
      <c r="H70" s="318"/>
      <c r="I70" s="318"/>
      <c r="J70" s="318"/>
      <c r="K70" s="195"/>
    </row>
    <row r="71" spans="2:11" customFormat="1" ht="12.75" customHeight="1" x14ac:dyDescent="0.2">
      <c r="B71" s="203"/>
      <c r="C71" s="204"/>
      <c r="D71" s="204"/>
      <c r="E71" s="204"/>
      <c r="F71" s="204"/>
      <c r="G71" s="204"/>
      <c r="H71" s="204"/>
      <c r="I71" s="204"/>
      <c r="J71" s="204"/>
      <c r="K71" s="205"/>
    </row>
    <row r="72" spans="2:11" customFormat="1" ht="18.75" customHeight="1" x14ac:dyDescent="0.2">
      <c r="B72" s="206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customFormat="1" ht="18.75" customHeight="1" x14ac:dyDescent="0.2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customFormat="1" ht="7.5" customHeight="1" x14ac:dyDescent="0.2">
      <c r="B74" s="208"/>
      <c r="C74" s="209"/>
      <c r="D74" s="209"/>
      <c r="E74" s="209"/>
      <c r="F74" s="209"/>
      <c r="G74" s="209"/>
      <c r="H74" s="209"/>
      <c r="I74" s="209"/>
      <c r="J74" s="209"/>
      <c r="K74" s="210"/>
    </row>
    <row r="75" spans="2:11" customFormat="1" ht="45" customHeight="1" x14ac:dyDescent="0.2">
      <c r="B75" s="211"/>
      <c r="C75" s="322" t="s">
        <v>1372</v>
      </c>
      <c r="D75" s="322"/>
      <c r="E75" s="322"/>
      <c r="F75" s="322"/>
      <c r="G75" s="322"/>
      <c r="H75" s="322"/>
      <c r="I75" s="322"/>
      <c r="J75" s="322"/>
      <c r="K75" s="212"/>
    </row>
    <row r="76" spans="2:11" customFormat="1" ht="17.25" customHeight="1" x14ac:dyDescent="0.2">
      <c r="B76" s="211"/>
      <c r="C76" s="213" t="s">
        <v>1373</v>
      </c>
      <c r="D76" s="213"/>
      <c r="E76" s="213"/>
      <c r="F76" s="213" t="s">
        <v>1374</v>
      </c>
      <c r="G76" s="214"/>
      <c r="H76" s="213" t="s">
        <v>57</v>
      </c>
      <c r="I76" s="213" t="s">
        <v>60</v>
      </c>
      <c r="J76" s="213" t="s">
        <v>1375</v>
      </c>
      <c r="K76" s="212"/>
    </row>
    <row r="77" spans="2:11" customFormat="1" ht="17.25" customHeight="1" x14ac:dyDescent="0.2">
      <c r="B77" s="211"/>
      <c r="C77" s="215" t="s">
        <v>1376</v>
      </c>
      <c r="D77" s="215"/>
      <c r="E77" s="215"/>
      <c r="F77" s="216" t="s">
        <v>1377</v>
      </c>
      <c r="G77" s="217"/>
      <c r="H77" s="215"/>
      <c r="I77" s="215"/>
      <c r="J77" s="215" t="s">
        <v>1378</v>
      </c>
      <c r="K77" s="212"/>
    </row>
    <row r="78" spans="2:11" customFormat="1" ht="5.25" customHeight="1" x14ac:dyDescent="0.2">
      <c r="B78" s="211"/>
      <c r="C78" s="218"/>
      <c r="D78" s="218"/>
      <c r="E78" s="218"/>
      <c r="F78" s="218"/>
      <c r="G78" s="219"/>
      <c r="H78" s="218"/>
      <c r="I78" s="218"/>
      <c r="J78" s="218"/>
      <c r="K78" s="212"/>
    </row>
    <row r="79" spans="2:11" customFormat="1" ht="15" customHeight="1" x14ac:dyDescent="0.2">
      <c r="B79" s="211"/>
      <c r="C79" s="200" t="s">
        <v>56</v>
      </c>
      <c r="D79" s="220"/>
      <c r="E79" s="220"/>
      <c r="F79" s="221" t="s">
        <v>1379</v>
      </c>
      <c r="G79" s="222"/>
      <c r="H79" s="200" t="s">
        <v>1380</v>
      </c>
      <c r="I79" s="200" t="s">
        <v>1381</v>
      </c>
      <c r="J79" s="200">
        <v>20</v>
      </c>
      <c r="K79" s="212"/>
    </row>
    <row r="80" spans="2:11" customFormat="1" ht="15" customHeight="1" x14ac:dyDescent="0.2">
      <c r="B80" s="211"/>
      <c r="C80" s="200" t="s">
        <v>1382</v>
      </c>
      <c r="D80" s="200"/>
      <c r="E80" s="200"/>
      <c r="F80" s="221" t="s">
        <v>1379</v>
      </c>
      <c r="G80" s="222"/>
      <c r="H80" s="200" t="s">
        <v>1383</v>
      </c>
      <c r="I80" s="200" t="s">
        <v>1381</v>
      </c>
      <c r="J80" s="200">
        <v>120</v>
      </c>
      <c r="K80" s="212"/>
    </row>
    <row r="81" spans="2:11" customFormat="1" ht="15" customHeight="1" x14ac:dyDescent="0.2">
      <c r="B81" s="223"/>
      <c r="C81" s="200" t="s">
        <v>1384</v>
      </c>
      <c r="D81" s="200"/>
      <c r="E81" s="200"/>
      <c r="F81" s="221" t="s">
        <v>1385</v>
      </c>
      <c r="G81" s="222"/>
      <c r="H81" s="200" t="s">
        <v>1386</v>
      </c>
      <c r="I81" s="200" t="s">
        <v>1381</v>
      </c>
      <c r="J81" s="200">
        <v>50</v>
      </c>
      <c r="K81" s="212"/>
    </row>
    <row r="82" spans="2:11" customFormat="1" ht="15" customHeight="1" x14ac:dyDescent="0.2">
      <c r="B82" s="223"/>
      <c r="C82" s="200" t="s">
        <v>1387</v>
      </c>
      <c r="D82" s="200"/>
      <c r="E82" s="200"/>
      <c r="F82" s="221" t="s">
        <v>1379</v>
      </c>
      <c r="G82" s="222"/>
      <c r="H82" s="200" t="s">
        <v>1388</v>
      </c>
      <c r="I82" s="200" t="s">
        <v>1389</v>
      </c>
      <c r="J82" s="200"/>
      <c r="K82" s="212"/>
    </row>
    <row r="83" spans="2:11" customFormat="1" ht="15" customHeight="1" x14ac:dyDescent="0.2">
      <c r="B83" s="223"/>
      <c r="C83" s="200" t="s">
        <v>1390</v>
      </c>
      <c r="D83" s="200"/>
      <c r="E83" s="200"/>
      <c r="F83" s="221" t="s">
        <v>1385</v>
      </c>
      <c r="G83" s="200"/>
      <c r="H83" s="200" t="s">
        <v>1391</v>
      </c>
      <c r="I83" s="200" t="s">
        <v>1381</v>
      </c>
      <c r="J83" s="200">
        <v>15</v>
      </c>
      <c r="K83" s="212"/>
    </row>
    <row r="84" spans="2:11" customFormat="1" ht="15" customHeight="1" x14ac:dyDescent="0.2">
      <c r="B84" s="223"/>
      <c r="C84" s="200" t="s">
        <v>1392</v>
      </c>
      <c r="D84" s="200"/>
      <c r="E84" s="200"/>
      <c r="F84" s="221" t="s">
        <v>1385</v>
      </c>
      <c r="G84" s="200"/>
      <c r="H84" s="200" t="s">
        <v>1393</v>
      </c>
      <c r="I84" s="200" t="s">
        <v>1381</v>
      </c>
      <c r="J84" s="200">
        <v>15</v>
      </c>
      <c r="K84" s="212"/>
    </row>
    <row r="85" spans="2:11" customFormat="1" ht="15" customHeight="1" x14ac:dyDescent="0.2">
      <c r="B85" s="223"/>
      <c r="C85" s="200" t="s">
        <v>1394</v>
      </c>
      <c r="D85" s="200"/>
      <c r="E85" s="200"/>
      <c r="F85" s="221" t="s">
        <v>1385</v>
      </c>
      <c r="G85" s="200"/>
      <c r="H85" s="200" t="s">
        <v>1395</v>
      </c>
      <c r="I85" s="200" t="s">
        <v>1381</v>
      </c>
      <c r="J85" s="200">
        <v>20</v>
      </c>
      <c r="K85" s="212"/>
    </row>
    <row r="86" spans="2:11" customFormat="1" ht="15" customHeight="1" x14ac:dyDescent="0.2">
      <c r="B86" s="223"/>
      <c r="C86" s="200" t="s">
        <v>1396</v>
      </c>
      <c r="D86" s="200"/>
      <c r="E86" s="200"/>
      <c r="F86" s="221" t="s">
        <v>1385</v>
      </c>
      <c r="G86" s="200"/>
      <c r="H86" s="200" t="s">
        <v>1397</v>
      </c>
      <c r="I86" s="200" t="s">
        <v>1381</v>
      </c>
      <c r="J86" s="200">
        <v>20</v>
      </c>
      <c r="K86" s="212"/>
    </row>
    <row r="87" spans="2:11" customFormat="1" ht="15" customHeight="1" x14ac:dyDescent="0.2">
      <c r="B87" s="223"/>
      <c r="C87" s="200" t="s">
        <v>1398</v>
      </c>
      <c r="D87" s="200"/>
      <c r="E87" s="200"/>
      <c r="F87" s="221" t="s">
        <v>1385</v>
      </c>
      <c r="G87" s="222"/>
      <c r="H87" s="200" t="s">
        <v>1399</v>
      </c>
      <c r="I87" s="200" t="s">
        <v>1381</v>
      </c>
      <c r="J87" s="200">
        <v>50</v>
      </c>
      <c r="K87" s="212"/>
    </row>
    <row r="88" spans="2:11" customFormat="1" ht="15" customHeight="1" x14ac:dyDescent="0.2">
      <c r="B88" s="223"/>
      <c r="C88" s="200" t="s">
        <v>1400</v>
      </c>
      <c r="D88" s="200"/>
      <c r="E88" s="200"/>
      <c r="F88" s="221" t="s">
        <v>1385</v>
      </c>
      <c r="G88" s="222"/>
      <c r="H88" s="200" t="s">
        <v>1401</v>
      </c>
      <c r="I88" s="200" t="s">
        <v>1381</v>
      </c>
      <c r="J88" s="200">
        <v>20</v>
      </c>
      <c r="K88" s="212"/>
    </row>
    <row r="89" spans="2:11" customFormat="1" ht="15" customHeight="1" x14ac:dyDescent="0.2">
      <c r="B89" s="223"/>
      <c r="C89" s="200" t="s">
        <v>1402</v>
      </c>
      <c r="D89" s="200"/>
      <c r="E89" s="200"/>
      <c r="F89" s="221" t="s">
        <v>1385</v>
      </c>
      <c r="G89" s="222"/>
      <c r="H89" s="200" t="s">
        <v>1403</v>
      </c>
      <c r="I89" s="200" t="s">
        <v>1381</v>
      </c>
      <c r="J89" s="200">
        <v>20</v>
      </c>
      <c r="K89" s="212"/>
    </row>
    <row r="90" spans="2:11" customFormat="1" ht="15" customHeight="1" x14ac:dyDescent="0.2">
      <c r="B90" s="223"/>
      <c r="C90" s="200" t="s">
        <v>1404</v>
      </c>
      <c r="D90" s="200"/>
      <c r="E90" s="200"/>
      <c r="F90" s="221" t="s">
        <v>1385</v>
      </c>
      <c r="G90" s="222"/>
      <c r="H90" s="200" t="s">
        <v>1405</v>
      </c>
      <c r="I90" s="200" t="s">
        <v>1381</v>
      </c>
      <c r="J90" s="200">
        <v>50</v>
      </c>
      <c r="K90" s="212"/>
    </row>
    <row r="91" spans="2:11" customFormat="1" ht="15" customHeight="1" x14ac:dyDescent="0.2">
      <c r="B91" s="223"/>
      <c r="C91" s="200" t="s">
        <v>1406</v>
      </c>
      <c r="D91" s="200"/>
      <c r="E91" s="200"/>
      <c r="F91" s="221" t="s">
        <v>1385</v>
      </c>
      <c r="G91" s="222"/>
      <c r="H91" s="200" t="s">
        <v>1406</v>
      </c>
      <c r="I91" s="200" t="s">
        <v>1381</v>
      </c>
      <c r="J91" s="200">
        <v>50</v>
      </c>
      <c r="K91" s="212"/>
    </row>
    <row r="92" spans="2:11" customFormat="1" ht="15" customHeight="1" x14ac:dyDescent="0.2">
      <c r="B92" s="223"/>
      <c r="C92" s="200" t="s">
        <v>1407</v>
      </c>
      <c r="D92" s="200"/>
      <c r="E92" s="200"/>
      <c r="F92" s="221" t="s">
        <v>1385</v>
      </c>
      <c r="G92" s="222"/>
      <c r="H92" s="200" t="s">
        <v>1408</v>
      </c>
      <c r="I92" s="200" t="s">
        <v>1381</v>
      </c>
      <c r="J92" s="200">
        <v>255</v>
      </c>
      <c r="K92" s="212"/>
    </row>
    <row r="93" spans="2:11" customFormat="1" ht="15" customHeight="1" x14ac:dyDescent="0.2">
      <c r="B93" s="223"/>
      <c r="C93" s="200" t="s">
        <v>1409</v>
      </c>
      <c r="D93" s="200"/>
      <c r="E93" s="200"/>
      <c r="F93" s="221" t="s">
        <v>1379</v>
      </c>
      <c r="G93" s="222"/>
      <c r="H93" s="200" t="s">
        <v>1410</v>
      </c>
      <c r="I93" s="200" t="s">
        <v>1411</v>
      </c>
      <c r="J93" s="200"/>
      <c r="K93" s="212"/>
    </row>
    <row r="94" spans="2:11" customFormat="1" ht="15" customHeight="1" x14ac:dyDescent="0.2">
      <c r="B94" s="223"/>
      <c r="C94" s="200" t="s">
        <v>1412</v>
      </c>
      <c r="D94" s="200"/>
      <c r="E94" s="200"/>
      <c r="F94" s="221" t="s">
        <v>1379</v>
      </c>
      <c r="G94" s="222"/>
      <c r="H94" s="200" t="s">
        <v>1413</v>
      </c>
      <c r="I94" s="200" t="s">
        <v>1414</v>
      </c>
      <c r="J94" s="200"/>
      <c r="K94" s="212"/>
    </row>
    <row r="95" spans="2:11" customFormat="1" ht="15" customHeight="1" x14ac:dyDescent="0.2">
      <c r="B95" s="223"/>
      <c r="C95" s="200" t="s">
        <v>1415</v>
      </c>
      <c r="D95" s="200"/>
      <c r="E95" s="200"/>
      <c r="F95" s="221" t="s">
        <v>1379</v>
      </c>
      <c r="G95" s="222"/>
      <c r="H95" s="200" t="s">
        <v>1415</v>
      </c>
      <c r="I95" s="200" t="s">
        <v>1414</v>
      </c>
      <c r="J95" s="200"/>
      <c r="K95" s="212"/>
    </row>
    <row r="96" spans="2:11" customFormat="1" ht="15" customHeight="1" x14ac:dyDescent="0.2">
      <c r="B96" s="223"/>
      <c r="C96" s="200" t="s">
        <v>41</v>
      </c>
      <c r="D96" s="200"/>
      <c r="E96" s="200"/>
      <c r="F96" s="221" t="s">
        <v>1379</v>
      </c>
      <c r="G96" s="222"/>
      <c r="H96" s="200" t="s">
        <v>1416</v>
      </c>
      <c r="I96" s="200" t="s">
        <v>1414</v>
      </c>
      <c r="J96" s="200"/>
      <c r="K96" s="212"/>
    </row>
    <row r="97" spans="2:11" customFormat="1" ht="15" customHeight="1" x14ac:dyDescent="0.2">
      <c r="B97" s="223"/>
      <c r="C97" s="200" t="s">
        <v>51</v>
      </c>
      <c r="D97" s="200"/>
      <c r="E97" s="200"/>
      <c r="F97" s="221" t="s">
        <v>1379</v>
      </c>
      <c r="G97" s="222"/>
      <c r="H97" s="200" t="s">
        <v>1417</v>
      </c>
      <c r="I97" s="200" t="s">
        <v>1414</v>
      </c>
      <c r="J97" s="200"/>
      <c r="K97" s="212"/>
    </row>
    <row r="98" spans="2:11" customFormat="1" ht="15" customHeight="1" x14ac:dyDescent="0.2">
      <c r="B98" s="224"/>
      <c r="C98" s="225"/>
      <c r="D98" s="225"/>
      <c r="E98" s="225"/>
      <c r="F98" s="225"/>
      <c r="G98" s="225"/>
      <c r="H98" s="225"/>
      <c r="I98" s="225"/>
      <c r="J98" s="225"/>
      <c r="K98" s="226"/>
    </row>
    <row r="99" spans="2:11" customFormat="1" ht="18.75" customHeight="1" x14ac:dyDescent="0.2">
      <c r="B99" s="227"/>
      <c r="C99" s="228"/>
      <c r="D99" s="228"/>
      <c r="E99" s="228"/>
      <c r="F99" s="228"/>
      <c r="G99" s="228"/>
      <c r="H99" s="228"/>
      <c r="I99" s="228"/>
      <c r="J99" s="228"/>
      <c r="K99" s="227"/>
    </row>
    <row r="100" spans="2:11" customFormat="1" ht="18.75" customHeight="1" x14ac:dyDescent="0.2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2:11" customFormat="1" ht="7.5" customHeight="1" x14ac:dyDescent="0.2">
      <c r="B101" s="208"/>
      <c r="C101" s="209"/>
      <c r="D101" s="209"/>
      <c r="E101" s="209"/>
      <c r="F101" s="209"/>
      <c r="G101" s="209"/>
      <c r="H101" s="209"/>
      <c r="I101" s="209"/>
      <c r="J101" s="209"/>
      <c r="K101" s="210"/>
    </row>
    <row r="102" spans="2:11" customFormat="1" ht="45" customHeight="1" x14ac:dyDescent="0.2">
      <c r="B102" s="211"/>
      <c r="C102" s="322" t="s">
        <v>1418</v>
      </c>
      <c r="D102" s="322"/>
      <c r="E102" s="322"/>
      <c r="F102" s="322"/>
      <c r="G102" s="322"/>
      <c r="H102" s="322"/>
      <c r="I102" s="322"/>
      <c r="J102" s="322"/>
      <c r="K102" s="212"/>
    </row>
    <row r="103" spans="2:11" customFormat="1" ht="17.25" customHeight="1" x14ac:dyDescent="0.2">
      <c r="B103" s="211"/>
      <c r="C103" s="213" t="s">
        <v>1373</v>
      </c>
      <c r="D103" s="213"/>
      <c r="E103" s="213"/>
      <c r="F103" s="213" t="s">
        <v>1374</v>
      </c>
      <c r="G103" s="214"/>
      <c r="H103" s="213" t="s">
        <v>57</v>
      </c>
      <c r="I103" s="213" t="s">
        <v>60</v>
      </c>
      <c r="J103" s="213" t="s">
        <v>1375</v>
      </c>
      <c r="K103" s="212"/>
    </row>
    <row r="104" spans="2:11" customFormat="1" ht="17.25" customHeight="1" x14ac:dyDescent="0.2">
      <c r="B104" s="211"/>
      <c r="C104" s="215" t="s">
        <v>1376</v>
      </c>
      <c r="D104" s="215"/>
      <c r="E104" s="215"/>
      <c r="F104" s="216" t="s">
        <v>1377</v>
      </c>
      <c r="G104" s="217"/>
      <c r="H104" s="215"/>
      <c r="I104" s="215"/>
      <c r="J104" s="215" t="s">
        <v>1378</v>
      </c>
      <c r="K104" s="212"/>
    </row>
    <row r="105" spans="2:11" customFormat="1" ht="5.25" customHeight="1" x14ac:dyDescent="0.2">
      <c r="B105" s="211"/>
      <c r="C105" s="213"/>
      <c r="D105" s="213"/>
      <c r="E105" s="213"/>
      <c r="F105" s="213"/>
      <c r="G105" s="229"/>
      <c r="H105" s="213"/>
      <c r="I105" s="213"/>
      <c r="J105" s="213"/>
      <c r="K105" s="212"/>
    </row>
    <row r="106" spans="2:11" customFormat="1" ht="15" customHeight="1" x14ac:dyDescent="0.2">
      <c r="B106" s="211"/>
      <c r="C106" s="200" t="s">
        <v>56</v>
      </c>
      <c r="D106" s="220"/>
      <c r="E106" s="220"/>
      <c r="F106" s="221" t="s">
        <v>1379</v>
      </c>
      <c r="G106" s="200"/>
      <c r="H106" s="200" t="s">
        <v>1419</v>
      </c>
      <c r="I106" s="200" t="s">
        <v>1381</v>
      </c>
      <c r="J106" s="200">
        <v>20</v>
      </c>
      <c r="K106" s="212"/>
    </row>
    <row r="107" spans="2:11" customFormat="1" ht="15" customHeight="1" x14ac:dyDescent="0.2">
      <c r="B107" s="211"/>
      <c r="C107" s="200" t="s">
        <v>1382</v>
      </c>
      <c r="D107" s="200"/>
      <c r="E107" s="200"/>
      <c r="F107" s="221" t="s">
        <v>1379</v>
      </c>
      <c r="G107" s="200"/>
      <c r="H107" s="200" t="s">
        <v>1419</v>
      </c>
      <c r="I107" s="200" t="s">
        <v>1381</v>
      </c>
      <c r="J107" s="200">
        <v>120</v>
      </c>
      <c r="K107" s="212"/>
    </row>
    <row r="108" spans="2:11" customFormat="1" ht="15" customHeight="1" x14ac:dyDescent="0.2">
      <c r="B108" s="223"/>
      <c r="C108" s="200" t="s">
        <v>1384</v>
      </c>
      <c r="D108" s="200"/>
      <c r="E108" s="200"/>
      <c r="F108" s="221" t="s">
        <v>1385</v>
      </c>
      <c r="G108" s="200"/>
      <c r="H108" s="200" t="s">
        <v>1419</v>
      </c>
      <c r="I108" s="200" t="s">
        <v>1381</v>
      </c>
      <c r="J108" s="200">
        <v>50</v>
      </c>
      <c r="K108" s="212"/>
    </row>
    <row r="109" spans="2:11" customFormat="1" ht="15" customHeight="1" x14ac:dyDescent="0.2">
      <c r="B109" s="223"/>
      <c r="C109" s="200" t="s">
        <v>1387</v>
      </c>
      <c r="D109" s="200"/>
      <c r="E109" s="200"/>
      <c r="F109" s="221" t="s">
        <v>1379</v>
      </c>
      <c r="G109" s="200"/>
      <c r="H109" s="200" t="s">
        <v>1419</v>
      </c>
      <c r="I109" s="200" t="s">
        <v>1389</v>
      </c>
      <c r="J109" s="200"/>
      <c r="K109" s="212"/>
    </row>
    <row r="110" spans="2:11" customFormat="1" ht="15" customHeight="1" x14ac:dyDescent="0.2">
      <c r="B110" s="223"/>
      <c r="C110" s="200" t="s">
        <v>1398</v>
      </c>
      <c r="D110" s="200"/>
      <c r="E110" s="200"/>
      <c r="F110" s="221" t="s">
        <v>1385</v>
      </c>
      <c r="G110" s="200"/>
      <c r="H110" s="200" t="s">
        <v>1419</v>
      </c>
      <c r="I110" s="200" t="s">
        <v>1381</v>
      </c>
      <c r="J110" s="200">
        <v>50</v>
      </c>
      <c r="K110" s="212"/>
    </row>
    <row r="111" spans="2:11" customFormat="1" ht="15" customHeight="1" x14ac:dyDescent="0.2">
      <c r="B111" s="223"/>
      <c r="C111" s="200" t="s">
        <v>1406</v>
      </c>
      <c r="D111" s="200"/>
      <c r="E111" s="200"/>
      <c r="F111" s="221" t="s">
        <v>1385</v>
      </c>
      <c r="G111" s="200"/>
      <c r="H111" s="200" t="s">
        <v>1419</v>
      </c>
      <c r="I111" s="200" t="s">
        <v>1381</v>
      </c>
      <c r="J111" s="200">
        <v>50</v>
      </c>
      <c r="K111" s="212"/>
    </row>
    <row r="112" spans="2:11" customFormat="1" ht="15" customHeight="1" x14ac:dyDescent="0.2">
      <c r="B112" s="223"/>
      <c r="C112" s="200" t="s">
        <v>1404</v>
      </c>
      <c r="D112" s="200"/>
      <c r="E112" s="200"/>
      <c r="F112" s="221" t="s">
        <v>1385</v>
      </c>
      <c r="G112" s="200"/>
      <c r="H112" s="200" t="s">
        <v>1419</v>
      </c>
      <c r="I112" s="200" t="s">
        <v>1381</v>
      </c>
      <c r="J112" s="200">
        <v>50</v>
      </c>
      <c r="K112" s="212"/>
    </row>
    <row r="113" spans="2:11" customFormat="1" ht="15" customHeight="1" x14ac:dyDescent="0.2">
      <c r="B113" s="223"/>
      <c r="C113" s="200" t="s">
        <v>56</v>
      </c>
      <c r="D113" s="200"/>
      <c r="E113" s="200"/>
      <c r="F113" s="221" t="s">
        <v>1379</v>
      </c>
      <c r="G113" s="200"/>
      <c r="H113" s="200" t="s">
        <v>1420</v>
      </c>
      <c r="I113" s="200" t="s">
        <v>1381</v>
      </c>
      <c r="J113" s="200">
        <v>20</v>
      </c>
      <c r="K113" s="212"/>
    </row>
    <row r="114" spans="2:11" customFormat="1" ht="15" customHeight="1" x14ac:dyDescent="0.2">
      <c r="B114" s="223"/>
      <c r="C114" s="200" t="s">
        <v>1421</v>
      </c>
      <c r="D114" s="200"/>
      <c r="E114" s="200"/>
      <c r="F114" s="221" t="s">
        <v>1379</v>
      </c>
      <c r="G114" s="200"/>
      <c r="H114" s="200" t="s">
        <v>1422</v>
      </c>
      <c r="I114" s="200" t="s">
        <v>1381</v>
      </c>
      <c r="J114" s="200">
        <v>120</v>
      </c>
      <c r="K114" s="212"/>
    </row>
    <row r="115" spans="2:11" customFormat="1" ht="15" customHeight="1" x14ac:dyDescent="0.2">
      <c r="B115" s="223"/>
      <c r="C115" s="200" t="s">
        <v>41</v>
      </c>
      <c r="D115" s="200"/>
      <c r="E115" s="200"/>
      <c r="F115" s="221" t="s">
        <v>1379</v>
      </c>
      <c r="G115" s="200"/>
      <c r="H115" s="200" t="s">
        <v>1423</v>
      </c>
      <c r="I115" s="200" t="s">
        <v>1414</v>
      </c>
      <c r="J115" s="200"/>
      <c r="K115" s="212"/>
    </row>
    <row r="116" spans="2:11" customFormat="1" ht="15" customHeight="1" x14ac:dyDescent="0.2">
      <c r="B116" s="223"/>
      <c r="C116" s="200" t="s">
        <v>51</v>
      </c>
      <c r="D116" s="200"/>
      <c r="E116" s="200"/>
      <c r="F116" s="221" t="s">
        <v>1379</v>
      </c>
      <c r="G116" s="200"/>
      <c r="H116" s="200" t="s">
        <v>1424</v>
      </c>
      <c r="I116" s="200" t="s">
        <v>1414</v>
      </c>
      <c r="J116" s="200"/>
      <c r="K116" s="212"/>
    </row>
    <row r="117" spans="2:11" customFormat="1" ht="15" customHeight="1" x14ac:dyDescent="0.2">
      <c r="B117" s="223"/>
      <c r="C117" s="200" t="s">
        <v>60</v>
      </c>
      <c r="D117" s="200"/>
      <c r="E117" s="200"/>
      <c r="F117" s="221" t="s">
        <v>1379</v>
      </c>
      <c r="G117" s="200"/>
      <c r="H117" s="200" t="s">
        <v>1425</v>
      </c>
      <c r="I117" s="200" t="s">
        <v>1426</v>
      </c>
      <c r="J117" s="200"/>
      <c r="K117" s="212"/>
    </row>
    <row r="118" spans="2:11" customFormat="1" ht="15" customHeight="1" x14ac:dyDescent="0.2">
      <c r="B118" s="224"/>
      <c r="C118" s="230"/>
      <c r="D118" s="230"/>
      <c r="E118" s="230"/>
      <c r="F118" s="230"/>
      <c r="G118" s="230"/>
      <c r="H118" s="230"/>
      <c r="I118" s="230"/>
      <c r="J118" s="230"/>
      <c r="K118" s="226"/>
    </row>
    <row r="119" spans="2:11" customFormat="1" ht="18.75" customHeight="1" x14ac:dyDescent="0.2">
      <c r="B119" s="231"/>
      <c r="C119" s="232"/>
      <c r="D119" s="232"/>
      <c r="E119" s="232"/>
      <c r="F119" s="233"/>
      <c r="G119" s="232"/>
      <c r="H119" s="232"/>
      <c r="I119" s="232"/>
      <c r="J119" s="232"/>
      <c r="K119" s="231"/>
    </row>
    <row r="120" spans="2:11" customFormat="1" ht="18.75" customHeight="1" x14ac:dyDescent="0.2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</row>
    <row r="121" spans="2:11" customFormat="1" ht="7.5" customHeight="1" x14ac:dyDescent="0.2">
      <c r="B121" s="234"/>
      <c r="C121" s="235"/>
      <c r="D121" s="235"/>
      <c r="E121" s="235"/>
      <c r="F121" s="235"/>
      <c r="G121" s="235"/>
      <c r="H121" s="235"/>
      <c r="I121" s="235"/>
      <c r="J121" s="235"/>
      <c r="K121" s="236"/>
    </row>
    <row r="122" spans="2:11" customFormat="1" ht="45" customHeight="1" x14ac:dyDescent="0.2">
      <c r="B122" s="237"/>
      <c r="C122" s="320" t="s">
        <v>1427</v>
      </c>
      <c r="D122" s="320"/>
      <c r="E122" s="320"/>
      <c r="F122" s="320"/>
      <c r="G122" s="320"/>
      <c r="H122" s="320"/>
      <c r="I122" s="320"/>
      <c r="J122" s="320"/>
      <c r="K122" s="238"/>
    </row>
    <row r="123" spans="2:11" customFormat="1" ht="17.25" customHeight="1" x14ac:dyDescent="0.2">
      <c r="B123" s="239"/>
      <c r="C123" s="213" t="s">
        <v>1373</v>
      </c>
      <c r="D123" s="213"/>
      <c r="E123" s="213"/>
      <c r="F123" s="213" t="s">
        <v>1374</v>
      </c>
      <c r="G123" s="214"/>
      <c r="H123" s="213" t="s">
        <v>57</v>
      </c>
      <c r="I123" s="213" t="s">
        <v>60</v>
      </c>
      <c r="J123" s="213" t="s">
        <v>1375</v>
      </c>
      <c r="K123" s="240"/>
    </row>
    <row r="124" spans="2:11" customFormat="1" ht="17.25" customHeight="1" x14ac:dyDescent="0.2">
      <c r="B124" s="239"/>
      <c r="C124" s="215" t="s">
        <v>1376</v>
      </c>
      <c r="D124" s="215"/>
      <c r="E124" s="215"/>
      <c r="F124" s="216" t="s">
        <v>1377</v>
      </c>
      <c r="G124" s="217"/>
      <c r="H124" s="215"/>
      <c r="I124" s="215"/>
      <c r="J124" s="215" t="s">
        <v>1378</v>
      </c>
      <c r="K124" s="240"/>
    </row>
    <row r="125" spans="2:11" customFormat="1" ht="5.25" customHeight="1" x14ac:dyDescent="0.2">
      <c r="B125" s="241"/>
      <c r="C125" s="218"/>
      <c r="D125" s="218"/>
      <c r="E125" s="218"/>
      <c r="F125" s="218"/>
      <c r="G125" s="242"/>
      <c r="H125" s="218"/>
      <c r="I125" s="218"/>
      <c r="J125" s="218"/>
      <c r="K125" s="243"/>
    </row>
    <row r="126" spans="2:11" customFormat="1" ht="15" customHeight="1" x14ac:dyDescent="0.2">
      <c r="B126" s="241"/>
      <c r="C126" s="200" t="s">
        <v>1382</v>
      </c>
      <c r="D126" s="220"/>
      <c r="E126" s="220"/>
      <c r="F126" s="221" t="s">
        <v>1379</v>
      </c>
      <c r="G126" s="200"/>
      <c r="H126" s="200" t="s">
        <v>1419</v>
      </c>
      <c r="I126" s="200" t="s">
        <v>1381</v>
      </c>
      <c r="J126" s="200">
        <v>120</v>
      </c>
      <c r="K126" s="244"/>
    </row>
    <row r="127" spans="2:11" customFormat="1" ht="15" customHeight="1" x14ac:dyDescent="0.2">
      <c r="B127" s="241"/>
      <c r="C127" s="200" t="s">
        <v>1428</v>
      </c>
      <c r="D127" s="200"/>
      <c r="E127" s="200"/>
      <c r="F127" s="221" t="s">
        <v>1379</v>
      </c>
      <c r="G127" s="200"/>
      <c r="H127" s="200" t="s">
        <v>1429</v>
      </c>
      <c r="I127" s="200" t="s">
        <v>1381</v>
      </c>
      <c r="J127" s="200" t="s">
        <v>1430</v>
      </c>
      <c r="K127" s="244"/>
    </row>
    <row r="128" spans="2:11" customFormat="1" ht="15" customHeight="1" x14ac:dyDescent="0.2">
      <c r="B128" s="241"/>
      <c r="C128" s="200" t="s">
        <v>87</v>
      </c>
      <c r="D128" s="200"/>
      <c r="E128" s="200"/>
      <c r="F128" s="221" t="s">
        <v>1379</v>
      </c>
      <c r="G128" s="200"/>
      <c r="H128" s="200" t="s">
        <v>1431</v>
      </c>
      <c r="I128" s="200" t="s">
        <v>1381</v>
      </c>
      <c r="J128" s="200" t="s">
        <v>1430</v>
      </c>
      <c r="K128" s="244"/>
    </row>
    <row r="129" spans="2:11" customFormat="1" ht="15" customHeight="1" x14ac:dyDescent="0.2">
      <c r="B129" s="241"/>
      <c r="C129" s="200" t="s">
        <v>1390</v>
      </c>
      <c r="D129" s="200"/>
      <c r="E129" s="200"/>
      <c r="F129" s="221" t="s">
        <v>1385</v>
      </c>
      <c r="G129" s="200"/>
      <c r="H129" s="200" t="s">
        <v>1391</v>
      </c>
      <c r="I129" s="200" t="s">
        <v>1381</v>
      </c>
      <c r="J129" s="200">
        <v>15</v>
      </c>
      <c r="K129" s="244"/>
    </row>
    <row r="130" spans="2:11" customFormat="1" ht="15" customHeight="1" x14ac:dyDescent="0.2">
      <c r="B130" s="241"/>
      <c r="C130" s="200" t="s">
        <v>1392</v>
      </c>
      <c r="D130" s="200"/>
      <c r="E130" s="200"/>
      <c r="F130" s="221" t="s">
        <v>1385</v>
      </c>
      <c r="G130" s="200"/>
      <c r="H130" s="200" t="s">
        <v>1393</v>
      </c>
      <c r="I130" s="200" t="s">
        <v>1381</v>
      </c>
      <c r="J130" s="200">
        <v>15</v>
      </c>
      <c r="K130" s="244"/>
    </row>
    <row r="131" spans="2:11" customFormat="1" ht="15" customHeight="1" x14ac:dyDescent="0.2">
      <c r="B131" s="241"/>
      <c r="C131" s="200" t="s">
        <v>1394</v>
      </c>
      <c r="D131" s="200"/>
      <c r="E131" s="200"/>
      <c r="F131" s="221" t="s">
        <v>1385</v>
      </c>
      <c r="G131" s="200"/>
      <c r="H131" s="200" t="s">
        <v>1395</v>
      </c>
      <c r="I131" s="200" t="s">
        <v>1381</v>
      </c>
      <c r="J131" s="200">
        <v>20</v>
      </c>
      <c r="K131" s="244"/>
    </row>
    <row r="132" spans="2:11" customFormat="1" ht="15" customHeight="1" x14ac:dyDescent="0.2">
      <c r="B132" s="241"/>
      <c r="C132" s="200" t="s">
        <v>1396</v>
      </c>
      <c r="D132" s="200"/>
      <c r="E132" s="200"/>
      <c r="F132" s="221" t="s">
        <v>1385</v>
      </c>
      <c r="G132" s="200"/>
      <c r="H132" s="200" t="s">
        <v>1397</v>
      </c>
      <c r="I132" s="200" t="s">
        <v>1381</v>
      </c>
      <c r="J132" s="200">
        <v>20</v>
      </c>
      <c r="K132" s="244"/>
    </row>
    <row r="133" spans="2:11" customFormat="1" ht="15" customHeight="1" x14ac:dyDescent="0.2">
      <c r="B133" s="241"/>
      <c r="C133" s="200" t="s">
        <v>1384</v>
      </c>
      <c r="D133" s="200"/>
      <c r="E133" s="200"/>
      <c r="F133" s="221" t="s">
        <v>1385</v>
      </c>
      <c r="G133" s="200"/>
      <c r="H133" s="200" t="s">
        <v>1419</v>
      </c>
      <c r="I133" s="200" t="s">
        <v>1381</v>
      </c>
      <c r="J133" s="200">
        <v>50</v>
      </c>
      <c r="K133" s="244"/>
    </row>
    <row r="134" spans="2:11" customFormat="1" ht="15" customHeight="1" x14ac:dyDescent="0.2">
      <c r="B134" s="241"/>
      <c r="C134" s="200" t="s">
        <v>1398</v>
      </c>
      <c r="D134" s="200"/>
      <c r="E134" s="200"/>
      <c r="F134" s="221" t="s">
        <v>1385</v>
      </c>
      <c r="G134" s="200"/>
      <c r="H134" s="200" t="s">
        <v>1419</v>
      </c>
      <c r="I134" s="200" t="s">
        <v>1381</v>
      </c>
      <c r="J134" s="200">
        <v>50</v>
      </c>
      <c r="K134" s="244"/>
    </row>
    <row r="135" spans="2:11" customFormat="1" ht="15" customHeight="1" x14ac:dyDescent="0.2">
      <c r="B135" s="241"/>
      <c r="C135" s="200" t="s">
        <v>1404</v>
      </c>
      <c r="D135" s="200"/>
      <c r="E135" s="200"/>
      <c r="F135" s="221" t="s">
        <v>1385</v>
      </c>
      <c r="G135" s="200"/>
      <c r="H135" s="200" t="s">
        <v>1419</v>
      </c>
      <c r="I135" s="200" t="s">
        <v>1381</v>
      </c>
      <c r="J135" s="200">
        <v>50</v>
      </c>
      <c r="K135" s="244"/>
    </row>
    <row r="136" spans="2:11" customFormat="1" ht="15" customHeight="1" x14ac:dyDescent="0.2">
      <c r="B136" s="241"/>
      <c r="C136" s="200" t="s">
        <v>1406</v>
      </c>
      <c r="D136" s="200"/>
      <c r="E136" s="200"/>
      <c r="F136" s="221" t="s">
        <v>1385</v>
      </c>
      <c r="G136" s="200"/>
      <c r="H136" s="200" t="s">
        <v>1419</v>
      </c>
      <c r="I136" s="200" t="s">
        <v>1381</v>
      </c>
      <c r="J136" s="200">
        <v>50</v>
      </c>
      <c r="K136" s="244"/>
    </row>
    <row r="137" spans="2:11" customFormat="1" ht="15" customHeight="1" x14ac:dyDescent="0.2">
      <c r="B137" s="241"/>
      <c r="C137" s="200" t="s">
        <v>1407</v>
      </c>
      <c r="D137" s="200"/>
      <c r="E137" s="200"/>
      <c r="F137" s="221" t="s">
        <v>1385</v>
      </c>
      <c r="G137" s="200"/>
      <c r="H137" s="200" t="s">
        <v>1432</v>
      </c>
      <c r="I137" s="200" t="s">
        <v>1381</v>
      </c>
      <c r="J137" s="200">
        <v>255</v>
      </c>
      <c r="K137" s="244"/>
    </row>
    <row r="138" spans="2:11" customFormat="1" ht="15" customHeight="1" x14ac:dyDescent="0.2">
      <c r="B138" s="241"/>
      <c r="C138" s="200" t="s">
        <v>1409</v>
      </c>
      <c r="D138" s="200"/>
      <c r="E138" s="200"/>
      <c r="F138" s="221" t="s">
        <v>1379</v>
      </c>
      <c r="G138" s="200"/>
      <c r="H138" s="200" t="s">
        <v>1433</v>
      </c>
      <c r="I138" s="200" t="s">
        <v>1411</v>
      </c>
      <c r="J138" s="200"/>
      <c r="K138" s="244"/>
    </row>
    <row r="139" spans="2:11" customFormat="1" ht="15" customHeight="1" x14ac:dyDescent="0.2">
      <c r="B139" s="241"/>
      <c r="C139" s="200" t="s">
        <v>1412</v>
      </c>
      <c r="D139" s="200"/>
      <c r="E139" s="200"/>
      <c r="F139" s="221" t="s">
        <v>1379</v>
      </c>
      <c r="G139" s="200"/>
      <c r="H139" s="200" t="s">
        <v>1434</v>
      </c>
      <c r="I139" s="200" t="s">
        <v>1414</v>
      </c>
      <c r="J139" s="200"/>
      <c r="K139" s="244"/>
    </row>
    <row r="140" spans="2:11" customFormat="1" ht="15" customHeight="1" x14ac:dyDescent="0.2">
      <c r="B140" s="241"/>
      <c r="C140" s="200" t="s">
        <v>1415</v>
      </c>
      <c r="D140" s="200"/>
      <c r="E140" s="200"/>
      <c r="F140" s="221" t="s">
        <v>1379</v>
      </c>
      <c r="G140" s="200"/>
      <c r="H140" s="200" t="s">
        <v>1415</v>
      </c>
      <c r="I140" s="200" t="s">
        <v>1414</v>
      </c>
      <c r="J140" s="200"/>
      <c r="K140" s="244"/>
    </row>
    <row r="141" spans="2:11" customFormat="1" ht="15" customHeight="1" x14ac:dyDescent="0.2">
      <c r="B141" s="241"/>
      <c r="C141" s="200" t="s">
        <v>41</v>
      </c>
      <c r="D141" s="200"/>
      <c r="E141" s="200"/>
      <c r="F141" s="221" t="s">
        <v>1379</v>
      </c>
      <c r="G141" s="200"/>
      <c r="H141" s="200" t="s">
        <v>1435</v>
      </c>
      <c r="I141" s="200" t="s">
        <v>1414</v>
      </c>
      <c r="J141" s="200"/>
      <c r="K141" s="244"/>
    </row>
    <row r="142" spans="2:11" customFormat="1" ht="15" customHeight="1" x14ac:dyDescent="0.2">
      <c r="B142" s="241"/>
      <c r="C142" s="200" t="s">
        <v>1436</v>
      </c>
      <c r="D142" s="200"/>
      <c r="E142" s="200"/>
      <c r="F142" s="221" t="s">
        <v>1379</v>
      </c>
      <c r="G142" s="200"/>
      <c r="H142" s="200" t="s">
        <v>1437</v>
      </c>
      <c r="I142" s="200" t="s">
        <v>1414</v>
      </c>
      <c r="J142" s="200"/>
      <c r="K142" s="244"/>
    </row>
    <row r="143" spans="2:11" customFormat="1" ht="15" customHeight="1" x14ac:dyDescent="0.2">
      <c r="B143" s="245"/>
      <c r="C143" s="246"/>
      <c r="D143" s="246"/>
      <c r="E143" s="246"/>
      <c r="F143" s="246"/>
      <c r="G143" s="246"/>
      <c r="H143" s="246"/>
      <c r="I143" s="246"/>
      <c r="J143" s="246"/>
      <c r="K143" s="247"/>
    </row>
    <row r="144" spans="2:11" customFormat="1" ht="18.75" customHeight="1" x14ac:dyDescent="0.2">
      <c r="B144" s="232"/>
      <c r="C144" s="232"/>
      <c r="D144" s="232"/>
      <c r="E144" s="232"/>
      <c r="F144" s="233"/>
      <c r="G144" s="232"/>
      <c r="H144" s="232"/>
      <c r="I144" s="232"/>
      <c r="J144" s="232"/>
      <c r="K144" s="232"/>
    </row>
    <row r="145" spans="2:11" customFormat="1" ht="18.75" customHeight="1" x14ac:dyDescent="0.2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</row>
    <row r="146" spans="2:11" customFormat="1" ht="7.5" customHeight="1" x14ac:dyDescent="0.2">
      <c r="B146" s="208"/>
      <c r="C146" s="209"/>
      <c r="D146" s="209"/>
      <c r="E146" s="209"/>
      <c r="F146" s="209"/>
      <c r="G146" s="209"/>
      <c r="H146" s="209"/>
      <c r="I146" s="209"/>
      <c r="J146" s="209"/>
      <c r="K146" s="210"/>
    </row>
    <row r="147" spans="2:11" customFormat="1" ht="45" customHeight="1" x14ac:dyDescent="0.2">
      <c r="B147" s="211"/>
      <c r="C147" s="322" t="s">
        <v>1438</v>
      </c>
      <c r="D147" s="322"/>
      <c r="E147" s="322"/>
      <c r="F147" s="322"/>
      <c r="G147" s="322"/>
      <c r="H147" s="322"/>
      <c r="I147" s="322"/>
      <c r="J147" s="322"/>
      <c r="K147" s="212"/>
    </row>
    <row r="148" spans="2:11" customFormat="1" ht="17.25" customHeight="1" x14ac:dyDescent="0.2">
      <c r="B148" s="211"/>
      <c r="C148" s="213" t="s">
        <v>1373</v>
      </c>
      <c r="D148" s="213"/>
      <c r="E148" s="213"/>
      <c r="F148" s="213" t="s">
        <v>1374</v>
      </c>
      <c r="G148" s="214"/>
      <c r="H148" s="213" t="s">
        <v>57</v>
      </c>
      <c r="I148" s="213" t="s">
        <v>60</v>
      </c>
      <c r="J148" s="213" t="s">
        <v>1375</v>
      </c>
      <c r="K148" s="212"/>
    </row>
    <row r="149" spans="2:11" customFormat="1" ht="17.25" customHeight="1" x14ac:dyDescent="0.2">
      <c r="B149" s="211"/>
      <c r="C149" s="215" t="s">
        <v>1376</v>
      </c>
      <c r="D149" s="215"/>
      <c r="E149" s="215"/>
      <c r="F149" s="216" t="s">
        <v>1377</v>
      </c>
      <c r="G149" s="217"/>
      <c r="H149" s="215"/>
      <c r="I149" s="215"/>
      <c r="J149" s="215" t="s">
        <v>1378</v>
      </c>
      <c r="K149" s="212"/>
    </row>
    <row r="150" spans="2:11" customFormat="1" ht="5.25" customHeight="1" x14ac:dyDescent="0.2">
      <c r="B150" s="223"/>
      <c r="C150" s="218"/>
      <c r="D150" s="218"/>
      <c r="E150" s="218"/>
      <c r="F150" s="218"/>
      <c r="G150" s="219"/>
      <c r="H150" s="218"/>
      <c r="I150" s="218"/>
      <c r="J150" s="218"/>
      <c r="K150" s="244"/>
    </row>
    <row r="151" spans="2:11" customFormat="1" ht="15" customHeight="1" x14ac:dyDescent="0.2">
      <c r="B151" s="223"/>
      <c r="C151" s="248" t="s">
        <v>1382</v>
      </c>
      <c r="D151" s="200"/>
      <c r="E151" s="200"/>
      <c r="F151" s="249" t="s">
        <v>1379</v>
      </c>
      <c r="G151" s="200"/>
      <c r="H151" s="248" t="s">
        <v>1419</v>
      </c>
      <c r="I151" s="248" t="s">
        <v>1381</v>
      </c>
      <c r="J151" s="248">
        <v>120</v>
      </c>
      <c r="K151" s="244"/>
    </row>
    <row r="152" spans="2:11" customFormat="1" ht="15" customHeight="1" x14ac:dyDescent="0.2">
      <c r="B152" s="223"/>
      <c r="C152" s="248" t="s">
        <v>1428</v>
      </c>
      <c r="D152" s="200"/>
      <c r="E152" s="200"/>
      <c r="F152" s="249" t="s">
        <v>1379</v>
      </c>
      <c r="G152" s="200"/>
      <c r="H152" s="248" t="s">
        <v>1439</v>
      </c>
      <c r="I152" s="248" t="s">
        <v>1381</v>
      </c>
      <c r="J152" s="248" t="s">
        <v>1430</v>
      </c>
      <c r="K152" s="244"/>
    </row>
    <row r="153" spans="2:11" customFormat="1" ht="15" customHeight="1" x14ac:dyDescent="0.2">
      <c r="B153" s="223"/>
      <c r="C153" s="248" t="s">
        <v>87</v>
      </c>
      <c r="D153" s="200"/>
      <c r="E153" s="200"/>
      <c r="F153" s="249" t="s">
        <v>1379</v>
      </c>
      <c r="G153" s="200"/>
      <c r="H153" s="248" t="s">
        <v>1440</v>
      </c>
      <c r="I153" s="248" t="s">
        <v>1381</v>
      </c>
      <c r="J153" s="248" t="s">
        <v>1430</v>
      </c>
      <c r="K153" s="244"/>
    </row>
    <row r="154" spans="2:11" customFormat="1" ht="15" customHeight="1" x14ac:dyDescent="0.2">
      <c r="B154" s="223"/>
      <c r="C154" s="248" t="s">
        <v>1384</v>
      </c>
      <c r="D154" s="200"/>
      <c r="E154" s="200"/>
      <c r="F154" s="249" t="s">
        <v>1385</v>
      </c>
      <c r="G154" s="200"/>
      <c r="H154" s="248" t="s">
        <v>1419</v>
      </c>
      <c r="I154" s="248" t="s">
        <v>1381</v>
      </c>
      <c r="J154" s="248">
        <v>50</v>
      </c>
      <c r="K154" s="244"/>
    </row>
    <row r="155" spans="2:11" customFormat="1" ht="15" customHeight="1" x14ac:dyDescent="0.2">
      <c r="B155" s="223"/>
      <c r="C155" s="248" t="s">
        <v>1387</v>
      </c>
      <c r="D155" s="200"/>
      <c r="E155" s="200"/>
      <c r="F155" s="249" t="s">
        <v>1379</v>
      </c>
      <c r="G155" s="200"/>
      <c r="H155" s="248" t="s">
        <v>1419</v>
      </c>
      <c r="I155" s="248" t="s">
        <v>1389</v>
      </c>
      <c r="J155" s="248"/>
      <c r="K155" s="244"/>
    </row>
    <row r="156" spans="2:11" customFormat="1" ht="15" customHeight="1" x14ac:dyDescent="0.2">
      <c r="B156" s="223"/>
      <c r="C156" s="248" t="s">
        <v>1398</v>
      </c>
      <c r="D156" s="200"/>
      <c r="E156" s="200"/>
      <c r="F156" s="249" t="s">
        <v>1385</v>
      </c>
      <c r="G156" s="200"/>
      <c r="H156" s="248" t="s">
        <v>1419</v>
      </c>
      <c r="I156" s="248" t="s">
        <v>1381</v>
      </c>
      <c r="J156" s="248">
        <v>50</v>
      </c>
      <c r="K156" s="244"/>
    </row>
    <row r="157" spans="2:11" customFormat="1" ht="15" customHeight="1" x14ac:dyDescent="0.2">
      <c r="B157" s="223"/>
      <c r="C157" s="248" t="s">
        <v>1406</v>
      </c>
      <c r="D157" s="200"/>
      <c r="E157" s="200"/>
      <c r="F157" s="249" t="s">
        <v>1385</v>
      </c>
      <c r="G157" s="200"/>
      <c r="H157" s="248" t="s">
        <v>1419</v>
      </c>
      <c r="I157" s="248" t="s">
        <v>1381</v>
      </c>
      <c r="J157" s="248">
        <v>50</v>
      </c>
      <c r="K157" s="244"/>
    </row>
    <row r="158" spans="2:11" customFormat="1" ht="15" customHeight="1" x14ac:dyDescent="0.2">
      <c r="B158" s="223"/>
      <c r="C158" s="248" t="s">
        <v>1404</v>
      </c>
      <c r="D158" s="200"/>
      <c r="E158" s="200"/>
      <c r="F158" s="249" t="s">
        <v>1385</v>
      </c>
      <c r="G158" s="200"/>
      <c r="H158" s="248" t="s">
        <v>1419</v>
      </c>
      <c r="I158" s="248" t="s">
        <v>1381</v>
      </c>
      <c r="J158" s="248">
        <v>50</v>
      </c>
      <c r="K158" s="244"/>
    </row>
    <row r="159" spans="2:11" customFormat="1" ht="15" customHeight="1" x14ac:dyDescent="0.2">
      <c r="B159" s="223"/>
      <c r="C159" s="248" t="s">
        <v>109</v>
      </c>
      <c r="D159" s="200"/>
      <c r="E159" s="200"/>
      <c r="F159" s="249" t="s">
        <v>1379</v>
      </c>
      <c r="G159" s="200"/>
      <c r="H159" s="248" t="s">
        <v>1441</v>
      </c>
      <c r="I159" s="248" t="s">
        <v>1381</v>
      </c>
      <c r="J159" s="248" t="s">
        <v>1442</v>
      </c>
      <c r="K159" s="244"/>
    </row>
    <row r="160" spans="2:11" customFormat="1" ht="15" customHeight="1" x14ac:dyDescent="0.2">
      <c r="B160" s="223"/>
      <c r="C160" s="248" t="s">
        <v>1443</v>
      </c>
      <c r="D160" s="200"/>
      <c r="E160" s="200"/>
      <c r="F160" s="249" t="s">
        <v>1379</v>
      </c>
      <c r="G160" s="200"/>
      <c r="H160" s="248" t="s">
        <v>1444</v>
      </c>
      <c r="I160" s="248" t="s">
        <v>1414</v>
      </c>
      <c r="J160" s="248"/>
      <c r="K160" s="244"/>
    </row>
    <row r="161" spans="2:11" customFormat="1" ht="15" customHeight="1" x14ac:dyDescent="0.2">
      <c r="B161" s="250"/>
      <c r="C161" s="230"/>
      <c r="D161" s="230"/>
      <c r="E161" s="230"/>
      <c r="F161" s="230"/>
      <c r="G161" s="230"/>
      <c r="H161" s="230"/>
      <c r="I161" s="230"/>
      <c r="J161" s="230"/>
      <c r="K161" s="251"/>
    </row>
    <row r="162" spans="2:11" customFormat="1" ht="18.75" customHeight="1" x14ac:dyDescent="0.2">
      <c r="B162" s="232"/>
      <c r="C162" s="242"/>
      <c r="D162" s="242"/>
      <c r="E162" s="242"/>
      <c r="F162" s="252"/>
      <c r="G162" s="242"/>
      <c r="H162" s="242"/>
      <c r="I162" s="242"/>
      <c r="J162" s="242"/>
      <c r="K162" s="232"/>
    </row>
    <row r="163" spans="2:11" customFormat="1" ht="18.75" customHeight="1" x14ac:dyDescent="0.2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</row>
    <row r="164" spans="2:11" customFormat="1" ht="7.5" customHeight="1" x14ac:dyDescent="0.2">
      <c r="B164" s="189"/>
      <c r="C164" s="190"/>
      <c r="D164" s="190"/>
      <c r="E164" s="190"/>
      <c r="F164" s="190"/>
      <c r="G164" s="190"/>
      <c r="H164" s="190"/>
      <c r="I164" s="190"/>
      <c r="J164" s="190"/>
      <c r="K164" s="191"/>
    </row>
    <row r="165" spans="2:11" customFormat="1" ht="45" customHeight="1" x14ac:dyDescent="0.2">
      <c r="B165" s="192"/>
      <c r="C165" s="320" t="s">
        <v>1445</v>
      </c>
      <c r="D165" s="320"/>
      <c r="E165" s="320"/>
      <c r="F165" s="320"/>
      <c r="G165" s="320"/>
      <c r="H165" s="320"/>
      <c r="I165" s="320"/>
      <c r="J165" s="320"/>
      <c r="K165" s="193"/>
    </row>
    <row r="166" spans="2:11" customFormat="1" ht="17.25" customHeight="1" x14ac:dyDescent="0.2">
      <c r="B166" s="192"/>
      <c r="C166" s="213" t="s">
        <v>1373</v>
      </c>
      <c r="D166" s="213"/>
      <c r="E166" s="213"/>
      <c r="F166" s="213" t="s">
        <v>1374</v>
      </c>
      <c r="G166" s="253"/>
      <c r="H166" s="254" t="s">
        <v>57</v>
      </c>
      <c r="I166" s="254" t="s">
        <v>60</v>
      </c>
      <c r="J166" s="213" t="s">
        <v>1375</v>
      </c>
      <c r="K166" s="193"/>
    </row>
    <row r="167" spans="2:11" customFormat="1" ht="17.25" customHeight="1" x14ac:dyDescent="0.2">
      <c r="B167" s="194"/>
      <c r="C167" s="215" t="s">
        <v>1376</v>
      </c>
      <c r="D167" s="215"/>
      <c r="E167" s="215"/>
      <c r="F167" s="216" t="s">
        <v>1377</v>
      </c>
      <c r="G167" s="255"/>
      <c r="H167" s="256"/>
      <c r="I167" s="256"/>
      <c r="J167" s="215" t="s">
        <v>1378</v>
      </c>
      <c r="K167" s="195"/>
    </row>
    <row r="168" spans="2:11" customFormat="1" ht="5.25" customHeight="1" x14ac:dyDescent="0.2">
      <c r="B168" s="223"/>
      <c r="C168" s="218"/>
      <c r="D168" s="218"/>
      <c r="E168" s="218"/>
      <c r="F168" s="218"/>
      <c r="G168" s="219"/>
      <c r="H168" s="218"/>
      <c r="I168" s="218"/>
      <c r="J168" s="218"/>
      <c r="K168" s="244"/>
    </row>
    <row r="169" spans="2:11" customFormat="1" ht="15" customHeight="1" x14ac:dyDescent="0.2">
      <c r="B169" s="223"/>
      <c r="C169" s="200" t="s">
        <v>1382</v>
      </c>
      <c r="D169" s="200"/>
      <c r="E169" s="200"/>
      <c r="F169" s="221" t="s">
        <v>1379</v>
      </c>
      <c r="G169" s="200"/>
      <c r="H169" s="200" t="s">
        <v>1419</v>
      </c>
      <c r="I169" s="200" t="s">
        <v>1381</v>
      </c>
      <c r="J169" s="200">
        <v>120</v>
      </c>
      <c r="K169" s="244"/>
    </row>
    <row r="170" spans="2:11" customFormat="1" ht="15" customHeight="1" x14ac:dyDescent="0.2">
      <c r="B170" s="223"/>
      <c r="C170" s="200" t="s">
        <v>1428</v>
      </c>
      <c r="D170" s="200"/>
      <c r="E170" s="200"/>
      <c r="F170" s="221" t="s">
        <v>1379</v>
      </c>
      <c r="G170" s="200"/>
      <c r="H170" s="200" t="s">
        <v>1429</v>
      </c>
      <c r="I170" s="200" t="s">
        <v>1381</v>
      </c>
      <c r="J170" s="200" t="s">
        <v>1430</v>
      </c>
      <c r="K170" s="244"/>
    </row>
    <row r="171" spans="2:11" customFormat="1" ht="15" customHeight="1" x14ac:dyDescent="0.2">
      <c r="B171" s="223"/>
      <c r="C171" s="200" t="s">
        <v>87</v>
      </c>
      <c r="D171" s="200"/>
      <c r="E171" s="200"/>
      <c r="F171" s="221" t="s">
        <v>1379</v>
      </c>
      <c r="G171" s="200"/>
      <c r="H171" s="200" t="s">
        <v>1446</v>
      </c>
      <c r="I171" s="200" t="s">
        <v>1381</v>
      </c>
      <c r="J171" s="200" t="s">
        <v>1430</v>
      </c>
      <c r="K171" s="244"/>
    </row>
    <row r="172" spans="2:11" customFormat="1" ht="15" customHeight="1" x14ac:dyDescent="0.2">
      <c r="B172" s="223"/>
      <c r="C172" s="200" t="s">
        <v>1384</v>
      </c>
      <c r="D172" s="200"/>
      <c r="E172" s="200"/>
      <c r="F172" s="221" t="s">
        <v>1385</v>
      </c>
      <c r="G172" s="200"/>
      <c r="H172" s="200" t="s">
        <v>1446</v>
      </c>
      <c r="I172" s="200" t="s">
        <v>1381</v>
      </c>
      <c r="J172" s="200">
        <v>50</v>
      </c>
      <c r="K172" s="244"/>
    </row>
    <row r="173" spans="2:11" customFormat="1" ht="15" customHeight="1" x14ac:dyDescent="0.2">
      <c r="B173" s="223"/>
      <c r="C173" s="200" t="s">
        <v>1387</v>
      </c>
      <c r="D173" s="200"/>
      <c r="E173" s="200"/>
      <c r="F173" s="221" t="s">
        <v>1379</v>
      </c>
      <c r="G173" s="200"/>
      <c r="H173" s="200" t="s">
        <v>1446</v>
      </c>
      <c r="I173" s="200" t="s">
        <v>1389</v>
      </c>
      <c r="J173" s="200"/>
      <c r="K173" s="244"/>
    </row>
    <row r="174" spans="2:11" customFormat="1" ht="15" customHeight="1" x14ac:dyDescent="0.2">
      <c r="B174" s="223"/>
      <c r="C174" s="200" t="s">
        <v>1398</v>
      </c>
      <c r="D174" s="200"/>
      <c r="E174" s="200"/>
      <c r="F174" s="221" t="s">
        <v>1385</v>
      </c>
      <c r="G174" s="200"/>
      <c r="H174" s="200" t="s">
        <v>1446</v>
      </c>
      <c r="I174" s="200" t="s">
        <v>1381</v>
      </c>
      <c r="J174" s="200">
        <v>50</v>
      </c>
      <c r="K174" s="244"/>
    </row>
    <row r="175" spans="2:11" customFormat="1" ht="15" customHeight="1" x14ac:dyDescent="0.2">
      <c r="B175" s="223"/>
      <c r="C175" s="200" t="s">
        <v>1406</v>
      </c>
      <c r="D175" s="200"/>
      <c r="E175" s="200"/>
      <c r="F175" s="221" t="s">
        <v>1385</v>
      </c>
      <c r="G175" s="200"/>
      <c r="H175" s="200" t="s">
        <v>1446</v>
      </c>
      <c r="I175" s="200" t="s">
        <v>1381</v>
      </c>
      <c r="J175" s="200">
        <v>50</v>
      </c>
      <c r="K175" s="244"/>
    </row>
    <row r="176" spans="2:11" customFormat="1" ht="15" customHeight="1" x14ac:dyDescent="0.2">
      <c r="B176" s="223"/>
      <c r="C176" s="200" t="s">
        <v>1404</v>
      </c>
      <c r="D176" s="200"/>
      <c r="E176" s="200"/>
      <c r="F176" s="221" t="s">
        <v>1385</v>
      </c>
      <c r="G176" s="200"/>
      <c r="H176" s="200" t="s">
        <v>1446</v>
      </c>
      <c r="I176" s="200" t="s">
        <v>1381</v>
      </c>
      <c r="J176" s="200">
        <v>50</v>
      </c>
      <c r="K176" s="244"/>
    </row>
    <row r="177" spans="2:11" customFormat="1" ht="15" customHeight="1" x14ac:dyDescent="0.2">
      <c r="B177" s="223"/>
      <c r="C177" s="200" t="s">
        <v>133</v>
      </c>
      <c r="D177" s="200"/>
      <c r="E177" s="200"/>
      <c r="F177" s="221" t="s">
        <v>1379</v>
      </c>
      <c r="G177" s="200"/>
      <c r="H177" s="200" t="s">
        <v>1447</v>
      </c>
      <c r="I177" s="200" t="s">
        <v>1448</v>
      </c>
      <c r="J177" s="200"/>
      <c r="K177" s="244"/>
    </row>
    <row r="178" spans="2:11" customFormat="1" ht="15" customHeight="1" x14ac:dyDescent="0.2">
      <c r="B178" s="223"/>
      <c r="C178" s="200" t="s">
        <v>60</v>
      </c>
      <c r="D178" s="200"/>
      <c r="E178" s="200"/>
      <c r="F178" s="221" t="s">
        <v>1379</v>
      </c>
      <c r="G178" s="200"/>
      <c r="H178" s="200" t="s">
        <v>1449</v>
      </c>
      <c r="I178" s="200" t="s">
        <v>1450</v>
      </c>
      <c r="J178" s="200">
        <v>1</v>
      </c>
      <c r="K178" s="244"/>
    </row>
    <row r="179" spans="2:11" customFormat="1" ht="15" customHeight="1" x14ac:dyDescent="0.2">
      <c r="B179" s="223"/>
      <c r="C179" s="200" t="s">
        <v>56</v>
      </c>
      <c r="D179" s="200"/>
      <c r="E179" s="200"/>
      <c r="F179" s="221" t="s">
        <v>1379</v>
      </c>
      <c r="G179" s="200"/>
      <c r="H179" s="200" t="s">
        <v>1451</v>
      </c>
      <c r="I179" s="200" t="s">
        <v>1381</v>
      </c>
      <c r="J179" s="200">
        <v>20</v>
      </c>
      <c r="K179" s="244"/>
    </row>
    <row r="180" spans="2:11" customFormat="1" ht="15" customHeight="1" x14ac:dyDescent="0.2">
      <c r="B180" s="223"/>
      <c r="C180" s="200" t="s">
        <v>57</v>
      </c>
      <c r="D180" s="200"/>
      <c r="E180" s="200"/>
      <c r="F180" s="221" t="s">
        <v>1379</v>
      </c>
      <c r="G180" s="200"/>
      <c r="H180" s="200" t="s">
        <v>1452</v>
      </c>
      <c r="I180" s="200" t="s">
        <v>1381</v>
      </c>
      <c r="J180" s="200">
        <v>255</v>
      </c>
      <c r="K180" s="244"/>
    </row>
    <row r="181" spans="2:11" customFormat="1" ht="15" customHeight="1" x14ac:dyDescent="0.2">
      <c r="B181" s="223"/>
      <c r="C181" s="200" t="s">
        <v>134</v>
      </c>
      <c r="D181" s="200"/>
      <c r="E181" s="200"/>
      <c r="F181" s="221" t="s">
        <v>1379</v>
      </c>
      <c r="G181" s="200"/>
      <c r="H181" s="200" t="s">
        <v>1343</v>
      </c>
      <c r="I181" s="200" t="s">
        <v>1381</v>
      </c>
      <c r="J181" s="200">
        <v>10</v>
      </c>
      <c r="K181" s="244"/>
    </row>
    <row r="182" spans="2:11" customFormat="1" ht="15" customHeight="1" x14ac:dyDescent="0.2">
      <c r="B182" s="223"/>
      <c r="C182" s="200" t="s">
        <v>135</v>
      </c>
      <c r="D182" s="200"/>
      <c r="E182" s="200"/>
      <c r="F182" s="221" t="s">
        <v>1379</v>
      </c>
      <c r="G182" s="200"/>
      <c r="H182" s="200" t="s">
        <v>1453</v>
      </c>
      <c r="I182" s="200" t="s">
        <v>1414</v>
      </c>
      <c r="J182" s="200"/>
      <c r="K182" s="244"/>
    </row>
    <row r="183" spans="2:11" customFormat="1" ht="15" customHeight="1" x14ac:dyDescent="0.2">
      <c r="B183" s="223"/>
      <c r="C183" s="200" t="s">
        <v>1454</v>
      </c>
      <c r="D183" s="200"/>
      <c r="E183" s="200"/>
      <c r="F183" s="221" t="s">
        <v>1379</v>
      </c>
      <c r="G183" s="200"/>
      <c r="H183" s="200" t="s">
        <v>1455</v>
      </c>
      <c r="I183" s="200" t="s">
        <v>1414</v>
      </c>
      <c r="J183" s="200"/>
      <c r="K183" s="244"/>
    </row>
    <row r="184" spans="2:11" customFormat="1" ht="15" customHeight="1" x14ac:dyDescent="0.2">
      <c r="B184" s="223"/>
      <c r="C184" s="200" t="s">
        <v>1443</v>
      </c>
      <c r="D184" s="200"/>
      <c r="E184" s="200"/>
      <c r="F184" s="221" t="s">
        <v>1379</v>
      </c>
      <c r="G184" s="200"/>
      <c r="H184" s="200" t="s">
        <v>1456</v>
      </c>
      <c r="I184" s="200" t="s">
        <v>1414</v>
      </c>
      <c r="J184" s="200"/>
      <c r="K184" s="244"/>
    </row>
    <row r="185" spans="2:11" customFormat="1" ht="15" customHeight="1" x14ac:dyDescent="0.2">
      <c r="B185" s="223"/>
      <c r="C185" s="200" t="s">
        <v>137</v>
      </c>
      <c r="D185" s="200"/>
      <c r="E185" s="200"/>
      <c r="F185" s="221" t="s">
        <v>1385</v>
      </c>
      <c r="G185" s="200"/>
      <c r="H185" s="200" t="s">
        <v>1457</v>
      </c>
      <c r="I185" s="200" t="s">
        <v>1381</v>
      </c>
      <c r="J185" s="200">
        <v>50</v>
      </c>
      <c r="K185" s="244"/>
    </row>
    <row r="186" spans="2:11" customFormat="1" ht="15" customHeight="1" x14ac:dyDescent="0.2">
      <c r="B186" s="223"/>
      <c r="C186" s="200" t="s">
        <v>1458</v>
      </c>
      <c r="D186" s="200"/>
      <c r="E186" s="200"/>
      <c r="F186" s="221" t="s">
        <v>1385</v>
      </c>
      <c r="G186" s="200"/>
      <c r="H186" s="200" t="s">
        <v>1459</v>
      </c>
      <c r="I186" s="200" t="s">
        <v>1460</v>
      </c>
      <c r="J186" s="200"/>
      <c r="K186" s="244"/>
    </row>
    <row r="187" spans="2:11" customFormat="1" ht="15" customHeight="1" x14ac:dyDescent="0.2">
      <c r="B187" s="223"/>
      <c r="C187" s="200" t="s">
        <v>1461</v>
      </c>
      <c r="D187" s="200"/>
      <c r="E187" s="200"/>
      <c r="F187" s="221" t="s">
        <v>1385</v>
      </c>
      <c r="G187" s="200"/>
      <c r="H187" s="200" t="s">
        <v>1462</v>
      </c>
      <c r="I187" s="200" t="s">
        <v>1460</v>
      </c>
      <c r="J187" s="200"/>
      <c r="K187" s="244"/>
    </row>
    <row r="188" spans="2:11" customFormat="1" ht="15" customHeight="1" x14ac:dyDescent="0.2">
      <c r="B188" s="223"/>
      <c r="C188" s="200" t="s">
        <v>1463</v>
      </c>
      <c r="D188" s="200"/>
      <c r="E188" s="200"/>
      <c r="F188" s="221" t="s">
        <v>1385</v>
      </c>
      <c r="G188" s="200"/>
      <c r="H188" s="200" t="s">
        <v>1464</v>
      </c>
      <c r="I188" s="200" t="s">
        <v>1460</v>
      </c>
      <c r="J188" s="200"/>
      <c r="K188" s="244"/>
    </row>
    <row r="189" spans="2:11" customFormat="1" ht="15" customHeight="1" x14ac:dyDescent="0.2">
      <c r="B189" s="223"/>
      <c r="C189" s="257" t="s">
        <v>1465</v>
      </c>
      <c r="D189" s="200"/>
      <c r="E189" s="200"/>
      <c r="F189" s="221" t="s">
        <v>1385</v>
      </c>
      <c r="G189" s="200"/>
      <c r="H189" s="200" t="s">
        <v>1466</v>
      </c>
      <c r="I189" s="200" t="s">
        <v>1467</v>
      </c>
      <c r="J189" s="258" t="s">
        <v>1468</v>
      </c>
      <c r="K189" s="244"/>
    </row>
    <row r="190" spans="2:11" customFormat="1" ht="15" customHeight="1" x14ac:dyDescent="0.2">
      <c r="B190" s="259"/>
      <c r="C190" s="260" t="s">
        <v>1469</v>
      </c>
      <c r="D190" s="261"/>
      <c r="E190" s="261"/>
      <c r="F190" s="262" t="s">
        <v>1385</v>
      </c>
      <c r="G190" s="261"/>
      <c r="H190" s="261" t="s">
        <v>1470</v>
      </c>
      <c r="I190" s="261" t="s">
        <v>1467</v>
      </c>
      <c r="J190" s="263" t="s">
        <v>1468</v>
      </c>
      <c r="K190" s="264"/>
    </row>
    <row r="191" spans="2:11" customFormat="1" ht="15" customHeight="1" x14ac:dyDescent="0.2">
      <c r="B191" s="223"/>
      <c r="C191" s="257" t="s">
        <v>45</v>
      </c>
      <c r="D191" s="200"/>
      <c r="E191" s="200"/>
      <c r="F191" s="221" t="s">
        <v>1379</v>
      </c>
      <c r="G191" s="200"/>
      <c r="H191" s="197" t="s">
        <v>1471</v>
      </c>
      <c r="I191" s="200" t="s">
        <v>1472</v>
      </c>
      <c r="J191" s="200"/>
      <c r="K191" s="244"/>
    </row>
    <row r="192" spans="2:11" customFormat="1" ht="15" customHeight="1" x14ac:dyDescent="0.2">
      <c r="B192" s="223"/>
      <c r="C192" s="257" t="s">
        <v>1473</v>
      </c>
      <c r="D192" s="200"/>
      <c r="E192" s="200"/>
      <c r="F192" s="221" t="s">
        <v>1379</v>
      </c>
      <c r="G192" s="200"/>
      <c r="H192" s="200" t="s">
        <v>1474</v>
      </c>
      <c r="I192" s="200" t="s">
        <v>1414</v>
      </c>
      <c r="J192" s="200"/>
      <c r="K192" s="244"/>
    </row>
    <row r="193" spans="2:11" customFormat="1" ht="15" customHeight="1" x14ac:dyDescent="0.2">
      <c r="B193" s="223"/>
      <c r="C193" s="257" t="s">
        <v>1475</v>
      </c>
      <c r="D193" s="200"/>
      <c r="E193" s="200"/>
      <c r="F193" s="221" t="s">
        <v>1379</v>
      </c>
      <c r="G193" s="200"/>
      <c r="H193" s="200" t="s">
        <v>1476</v>
      </c>
      <c r="I193" s="200" t="s">
        <v>1414</v>
      </c>
      <c r="J193" s="200"/>
      <c r="K193" s="244"/>
    </row>
    <row r="194" spans="2:11" customFormat="1" ht="15" customHeight="1" x14ac:dyDescent="0.2">
      <c r="B194" s="223"/>
      <c r="C194" s="257" t="s">
        <v>1477</v>
      </c>
      <c r="D194" s="200"/>
      <c r="E194" s="200"/>
      <c r="F194" s="221" t="s">
        <v>1385</v>
      </c>
      <c r="G194" s="200"/>
      <c r="H194" s="200" t="s">
        <v>1478</v>
      </c>
      <c r="I194" s="200" t="s">
        <v>1414</v>
      </c>
      <c r="J194" s="200"/>
      <c r="K194" s="244"/>
    </row>
    <row r="195" spans="2:11" customFormat="1" ht="15" customHeight="1" x14ac:dyDescent="0.2">
      <c r="B195" s="250"/>
      <c r="C195" s="265"/>
      <c r="D195" s="230"/>
      <c r="E195" s="230"/>
      <c r="F195" s="230"/>
      <c r="G195" s="230"/>
      <c r="H195" s="230"/>
      <c r="I195" s="230"/>
      <c r="J195" s="230"/>
      <c r="K195" s="251"/>
    </row>
    <row r="196" spans="2:11" customFormat="1" ht="18.75" customHeight="1" x14ac:dyDescent="0.2">
      <c r="B196" s="232"/>
      <c r="C196" s="242"/>
      <c r="D196" s="242"/>
      <c r="E196" s="242"/>
      <c r="F196" s="252"/>
      <c r="G196" s="242"/>
      <c r="H196" s="242"/>
      <c r="I196" s="242"/>
      <c r="J196" s="242"/>
      <c r="K196" s="232"/>
    </row>
    <row r="197" spans="2:11" customFormat="1" ht="18.75" customHeight="1" x14ac:dyDescent="0.2">
      <c r="B197" s="232"/>
      <c r="C197" s="242"/>
      <c r="D197" s="242"/>
      <c r="E197" s="242"/>
      <c r="F197" s="252"/>
      <c r="G197" s="242"/>
      <c r="H197" s="242"/>
      <c r="I197" s="242"/>
      <c r="J197" s="242"/>
      <c r="K197" s="232"/>
    </row>
    <row r="198" spans="2:11" customFormat="1" ht="18.75" customHeight="1" x14ac:dyDescent="0.2">
      <c r="B198" s="207"/>
      <c r="C198" s="207"/>
      <c r="D198" s="207"/>
      <c r="E198" s="207"/>
      <c r="F198" s="207"/>
      <c r="G198" s="207"/>
      <c r="H198" s="207"/>
      <c r="I198" s="207"/>
      <c r="J198" s="207"/>
      <c r="K198" s="207"/>
    </row>
    <row r="199" spans="2:11" customFormat="1" ht="13.5" x14ac:dyDescent="0.2">
      <c r="B199" s="189"/>
      <c r="C199" s="190"/>
      <c r="D199" s="190"/>
      <c r="E199" s="190"/>
      <c r="F199" s="190"/>
      <c r="G199" s="190"/>
      <c r="H199" s="190"/>
      <c r="I199" s="190"/>
      <c r="J199" s="190"/>
      <c r="K199" s="191"/>
    </row>
    <row r="200" spans="2:11" customFormat="1" ht="21" x14ac:dyDescent="0.2">
      <c r="B200" s="192"/>
      <c r="C200" s="320" t="s">
        <v>1479</v>
      </c>
      <c r="D200" s="320"/>
      <c r="E200" s="320"/>
      <c r="F200" s="320"/>
      <c r="G200" s="320"/>
      <c r="H200" s="320"/>
      <c r="I200" s="320"/>
      <c r="J200" s="320"/>
      <c r="K200" s="193"/>
    </row>
    <row r="201" spans="2:11" customFormat="1" ht="25.5" customHeight="1" x14ac:dyDescent="0.3">
      <c r="B201" s="192"/>
      <c r="C201" s="266" t="s">
        <v>1480</v>
      </c>
      <c r="D201" s="266"/>
      <c r="E201" s="266"/>
      <c r="F201" s="266" t="s">
        <v>1481</v>
      </c>
      <c r="G201" s="267"/>
      <c r="H201" s="323" t="s">
        <v>1482</v>
      </c>
      <c r="I201" s="323"/>
      <c r="J201" s="323"/>
      <c r="K201" s="193"/>
    </row>
    <row r="202" spans="2:11" customFormat="1" ht="5.25" customHeight="1" x14ac:dyDescent="0.2">
      <c r="B202" s="223"/>
      <c r="C202" s="218"/>
      <c r="D202" s="218"/>
      <c r="E202" s="218"/>
      <c r="F202" s="218"/>
      <c r="G202" s="242"/>
      <c r="H202" s="218"/>
      <c r="I202" s="218"/>
      <c r="J202" s="218"/>
      <c r="K202" s="244"/>
    </row>
    <row r="203" spans="2:11" customFormat="1" ht="15" customHeight="1" x14ac:dyDescent="0.2">
      <c r="B203" s="223"/>
      <c r="C203" s="200" t="s">
        <v>1472</v>
      </c>
      <c r="D203" s="200"/>
      <c r="E203" s="200"/>
      <c r="F203" s="221" t="s">
        <v>46</v>
      </c>
      <c r="G203" s="200"/>
      <c r="H203" s="324" t="s">
        <v>1483</v>
      </c>
      <c r="I203" s="324"/>
      <c r="J203" s="324"/>
      <c r="K203" s="244"/>
    </row>
    <row r="204" spans="2:11" customFormat="1" ht="15" customHeight="1" x14ac:dyDescent="0.2">
      <c r="B204" s="223"/>
      <c r="C204" s="200"/>
      <c r="D204" s="200"/>
      <c r="E204" s="200"/>
      <c r="F204" s="221" t="s">
        <v>47</v>
      </c>
      <c r="G204" s="200"/>
      <c r="H204" s="324" t="s">
        <v>1484</v>
      </c>
      <c r="I204" s="324"/>
      <c r="J204" s="324"/>
      <c r="K204" s="244"/>
    </row>
    <row r="205" spans="2:11" customFormat="1" ht="15" customHeight="1" x14ac:dyDescent="0.2">
      <c r="B205" s="223"/>
      <c r="C205" s="200"/>
      <c r="D205" s="200"/>
      <c r="E205" s="200"/>
      <c r="F205" s="221" t="s">
        <v>50</v>
      </c>
      <c r="G205" s="200"/>
      <c r="H205" s="324" t="s">
        <v>1485</v>
      </c>
      <c r="I205" s="324"/>
      <c r="J205" s="324"/>
      <c r="K205" s="244"/>
    </row>
    <row r="206" spans="2:11" customFormat="1" ht="15" customHeight="1" x14ac:dyDescent="0.2">
      <c r="B206" s="223"/>
      <c r="C206" s="200"/>
      <c r="D206" s="200"/>
      <c r="E206" s="200"/>
      <c r="F206" s="221" t="s">
        <v>48</v>
      </c>
      <c r="G206" s="200"/>
      <c r="H206" s="324" t="s">
        <v>1486</v>
      </c>
      <c r="I206" s="324"/>
      <c r="J206" s="324"/>
      <c r="K206" s="244"/>
    </row>
    <row r="207" spans="2:11" customFormat="1" ht="15" customHeight="1" x14ac:dyDescent="0.2">
      <c r="B207" s="223"/>
      <c r="C207" s="200"/>
      <c r="D207" s="200"/>
      <c r="E207" s="200"/>
      <c r="F207" s="221" t="s">
        <v>49</v>
      </c>
      <c r="G207" s="200"/>
      <c r="H207" s="324" t="s">
        <v>1487</v>
      </c>
      <c r="I207" s="324"/>
      <c r="J207" s="324"/>
      <c r="K207" s="244"/>
    </row>
    <row r="208" spans="2:11" customFormat="1" ht="15" customHeight="1" x14ac:dyDescent="0.2">
      <c r="B208" s="223"/>
      <c r="C208" s="200"/>
      <c r="D208" s="200"/>
      <c r="E208" s="200"/>
      <c r="F208" s="221"/>
      <c r="G208" s="200"/>
      <c r="H208" s="200"/>
      <c r="I208" s="200"/>
      <c r="J208" s="200"/>
      <c r="K208" s="244"/>
    </row>
    <row r="209" spans="2:11" customFormat="1" ht="15" customHeight="1" x14ac:dyDescent="0.2">
      <c r="B209" s="223"/>
      <c r="C209" s="200" t="s">
        <v>1426</v>
      </c>
      <c r="D209" s="200"/>
      <c r="E209" s="200"/>
      <c r="F209" s="221" t="s">
        <v>81</v>
      </c>
      <c r="G209" s="200"/>
      <c r="H209" s="324" t="s">
        <v>1488</v>
      </c>
      <c r="I209" s="324"/>
      <c r="J209" s="324"/>
      <c r="K209" s="244"/>
    </row>
    <row r="210" spans="2:11" customFormat="1" ht="15" customHeight="1" x14ac:dyDescent="0.2">
      <c r="B210" s="223"/>
      <c r="C210" s="200"/>
      <c r="D210" s="200"/>
      <c r="E210" s="200"/>
      <c r="F210" s="221" t="s">
        <v>1324</v>
      </c>
      <c r="G210" s="200"/>
      <c r="H210" s="324" t="s">
        <v>1325</v>
      </c>
      <c r="I210" s="324"/>
      <c r="J210" s="324"/>
      <c r="K210" s="244"/>
    </row>
    <row r="211" spans="2:11" customFormat="1" ht="15" customHeight="1" x14ac:dyDescent="0.2">
      <c r="B211" s="223"/>
      <c r="C211" s="200"/>
      <c r="D211" s="200"/>
      <c r="E211" s="200"/>
      <c r="F211" s="221" t="s">
        <v>1322</v>
      </c>
      <c r="G211" s="200"/>
      <c r="H211" s="324" t="s">
        <v>1489</v>
      </c>
      <c r="I211" s="324"/>
      <c r="J211" s="324"/>
      <c r="K211" s="244"/>
    </row>
    <row r="212" spans="2:11" customFormat="1" ht="15" customHeight="1" x14ac:dyDescent="0.2">
      <c r="B212" s="268"/>
      <c r="C212" s="200"/>
      <c r="D212" s="200"/>
      <c r="E212" s="200"/>
      <c r="F212" s="221" t="s">
        <v>101</v>
      </c>
      <c r="G212" s="257"/>
      <c r="H212" s="325" t="s">
        <v>1326</v>
      </c>
      <c r="I212" s="325"/>
      <c r="J212" s="325"/>
      <c r="K212" s="269"/>
    </row>
    <row r="213" spans="2:11" customFormat="1" ht="15" customHeight="1" x14ac:dyDescent="0.2">
      <c r="B213" s="268"/>
      <c r="C213" s="200"/>
      <c r="D213" s="200"/>
      <c r="E213" s="200"/>
      <c r="F213" s="221" t="s">
        <v>1327</v>
      </c>
      <c r="G213" s="257"/>
      <c r="H213" s="325" t="s">
        <v>1490</v>
      </c>
      <c r="I213" s="325"/>
      <c r="J213" s="325"/>
      <c r="K213" s="269"/>
    </row>
    <row r="214" spans="2:11" customFormat="1" ht="15" customHeight="1" x14ac:dyDescent="0.2">
      <c r="B214" s="268"/>
      <c r="C214" s="200"/>
      <c r="D214" s="200"/>
      <c r="E214" s="200"/>
      <c r="F214" s="221"/>
      <c r="G214" s="257"/>
      <c r="H214" s="248"/>
      <c r="I214" s="248"/>
      <c r="J214" s="248"/>
      <c r="K214" s="269"/>
    </row>
    <row r="215" spans="2:11" customFormat="1" ht="15" customHeight="1" x14ac:dyDescent="0.2">
      <c r="B215" s="268"/>
      <c r="C215" s="200" t="s">
        <v>1450</v>
      </c>
      <c r="D215" s="200"/>
      <c r="E215" s="200"/>
      <c r="F215" s="221">
        <v>1</v>
      </c>
      <c r="G215" s="257"/>
      <c r="H215" s="325" t="s">
        <v>1491</v>
      </c>
      <c r="I215" s="325"/>
      <c r="J215" s="325"/>
      <c r="K215" s="269"/>
    </row>
    <row r="216" spans="2:11" customFormat="1" ht="15" customHeight="1" x14ac:dyDescent="0.2">
      <c r="B216" s="268"/>
      <c r="C216" s="200"/>
      <c r="D216" s="200"/>
      <c r="E216" s="200"/>
      <c r="F216" s="221">
        <v>2</v>
      </c>
      <c r="G216" s="257"/>
      <c r="H216" s="325" t="s">
        <v>1492</v>
      </c>
      <c r="I216" s="325"/>
      <c r="J216" s="325"/>
      <c r="K216" s="269"/>
    </row>
    <row r="217" spans="2:11" customFormat="1" ht="15" customHeight="1" x14ac:dyDescent="0.2">
      <c r="B217" s="268"/>
      <c r="C217" s="200"/>
      <c r="D217" s="200"/>
      <c r="E217" s="200"/>
      <c r="F217" s="221">
        <v>3</v>
      </c>
      <c r="G217" s="257"/>
      <c r="H217" s="325" t="s">
        <v>1493</v>
      </c>
      <c r="I217" s="325"/>
      <c r="J217" s="325"/>
      <c r="K217" s="269"/>
    </row>
    <row r="218" spans="2:11" customFormat="1" ht="15" customHeight="1" x14ac:dyDescent="0.2">
      <c r="B218" s="268"/>
      <c r="C218" s="200"/>
      <c r="D218" s="200"/>
      <c r="E218" s="200"/>
      <c r="F218" s="221">
        <v>4</v>
      </c>
      <c r="G218" s="257"/>
      <c r="H218" s="325" t="s">
        <v>1494</v>
      </c>
      <c r="I218" s="325"/>
      <c r="J218" s="325"/>
      <c r="K218" s="269"/>
    </row>
    <row r="219" spans="2:11" customFormat="1" ht="12.75" customHeight="1" x14ac:dyDescent="0.2">
      <c r="B219" s="270"/>
      <c r="C219" s="271"/>
      <c r="D219" s="271"/>
      <c r="E219" s="271"/>
      <c r="F219" s="271"/>
      <c r="G219" s="271"/>
      <c r="H219" s="271"/>
      <c r="I219" s="271"/>
      <c r="J219" s="271"/>
      <c r="K219" s="27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ARS - Stavební část</vt:lpstr>
      <vt:lpstr>ZTI - Zdravotně technické...</vt:lpstr>
      <vt:lpstr>ÚT - Vytápění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'ÚT - Vytápění'!Názvy_tisku</vt:lpstr>
      <vt:lpstr>'VRN - Vedlejší rozpočtové...'!Názvy_tisku</vt:lpstr>
      <vt:lpstr>'ZTI - Zdravotně technické...'!Názvy_tisku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'ÚT - Vytápění'!Oblast_tisku</vt:lpstr>
      <vt:lpstr>'VRN - Vedlejší rozpočtové...'!Oblast_tisku</vt:lpstr>
      <vt:lpstr>'ZTI - Zdravotně technické...'!Oblast_tisku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2024-05-02T08:48:40Z</dcterms:created>
  <dcterms:modified xsi:type="dcterms:W3CDTF">2024-05-02T08:53:03Z</dcterms:modified>
</cp:coreProperties>
</file>